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DieseArbeitsmappe" defaultThemeVersion="124226"/>
  <bookViews>
    <workbookView xWindow="0" yWindow="0" windowWidth="28800" windowHeight="11700"/>
  </bookViews>
  <sheets>
    <sheet name="Spielprotokoll" sheetId="1" r:id="rId1"/>
    <sheet name="Spielerliste" sheetId="5" state="hidden" r:id="rId2"/>
    <sheet name="Partie" sheetId="6" state="hidden" r:id="rId3"/>
  </sheets>
  <definedNames>
    <definedName name="_SC1471">Partie!$G$8:$I$8</definedName>
    <definedName name="_SC1472">Partie!$G$9:$I$9</definedName>
    <definedName name="_xlnm.Print_Area" localSheetId="0">Spielprotokoll!$A$1:$J$39</definedName>
    <definedName name="_xlnm.Print_Titles" localSheetId="1">Spielerliste!$1:$1</definedName>
    <definedName name="ErgebnisFelder">Spielprotokoll!$C$14,Spielprotokoll!$D$14,Spielprotokoll!$H$14,Spielprotokoll!$I$14,Spielprotokoll!$C$16,Spielprotokoll!$D$16,Spielprotokoll!$H$16,Spielprotokoll!$I$16,Spielprotokoll!$C$19,Spielprotokoll!$D$19,Spielprotokoll!$H$19,Spielprotokoll!$I$19,Spielprotokoll!$C$21,Spielprotokoll!$D$21,Spielprotokoll!$H$21,Spielprotokoll!$I$21,Spielprotokoll!$C$23,Spielprotokoll!$D$23,Spielprotokoll!$H$23,Spielprotokoll!$I$23,Spielprotokoll!$C$27</definedName>
    <definedName name="FRSCA1">Partie!$G$5:$I$5</definedName>
    <definedName name="FRSCA2">Partie!$G$6:$I$6</definedName>
    <definedName name="FRSCA3">Partie!$G$7:$I$7</definedName>
    <definedName name="Lizenz_nr">Spielerliste!$B$2:$B$148</definedName>
    <definedName name="LIZENZ_NR_FRSCA">Spielerliste!$B$50:$B$88</definedName>
    <definedName name="LIZENZ_NR_PBSSC">Spielerliste!$B$2:$B$49</definedName>
    <definedName name="LIZENZ_NR_SC147">Spielerliste!$B$133:$B$148</definedName>
    <definedName name="LIZENZ_NR_TRSCL">Spielerliste!$B$112:$B$132</definedName>
    <definedName name="LizenzFelder">Spielprotokoll!$C$13,Spielprotokoll!$G$13,Spielprotokoll!$C$15,Spielprotokoll!$G$15,Spielprotokoll!$C$17,Spielprotokoll!$G$17,Spielprotokoll!$C$18,Spielprotokoll!$G$18,Spielprotokoll!$C$20,Spielprotokoll!$G$20,Spielprotokoll!$C$22,Spielprotokoll!$G$22</definedName>
    <definedName name="Lizenzfelder_Ausw">Spielprotokoll!$G$13,Spielprotokoll!$G$15,Spielprotokoll!$G$17,Spielprotokoll!$G$18,Spielprotokoll!$G$20,Spielprotokoll!$G$22</definedName>
    <definedName name="Lizenzfelder_Home">Spielprotokoll!$C$13,Spielprotokoll!$C$15,Spielprotokoll!$C$17,Spielprotokoll!$C$18,Spielprotokoll!$C$20,Spielprotokoll!$C$22</definedName>
    <definedName name="Mannschaft1">Partie!$A$34:$D$55</definedName>
    <definedName name="Mannschaft10">Partie!$AL$34:$AO$55</definedName>
    <definedName name="Mannschaft11">Partie!$AP$34:$AS$55</definedName>
    <definedName name="Mannschaft2">Partie!$E$34:$H$55</definedName>
    <definedName name="Mannschaft3">Partie!$I$34:$L$55</definedName>
    <definedName name="Mannschaft4">Partie!$M$34:$P$55</definedName>
    <definedName name="Mannschaft5">Partie!$Q$34:$T$55</definedName>
    <definedName name="Mannschaft6">Partie!$U$34:$X$55</definedName>
    <definedName name="Mannschaft7">Partie!$Y$34:$AC$55</definedName>
    <definedName name="Mannschaft8">Partie!$AC$34:$AF$55</definedName>
    <definedName name="Mannschaft9">Partie!$AG$34:$AJ$55</definedName>
    <definedName name="Mannschaften">Partie!$C$5:$C$13</definedName>
    <definedName name="PBSSC1">Partie!$G$10:$I$10</definedName>
    <definedName name="PBSSC2">Partie!$G$11:$I$11</definedName>
    <definedName name="PBSSC3">Partie!$G$12:$I$12</definedName>
    <definedName name="Runden">Partie!$D$5:$D$22</definedName>
    <definedName name="Spieler">Spielerliste!$B$2:$C$148</definedName>
    <definedName name="Spielfrei">Partie!$G$16:$I$16</definedName>
    <definedName name="TRSCL1">Partie!$G$13:$I$13</definedName>
    <definedName name="TRSCL2">Partie!$G$12:$I$12</definedName>
  </definedNames>
  <calcPr calcId="145621"/>
</workbook>
</file>

<file path=xl/calcChain.xml><?xml version="1.0" encoding="utf-8"?>
<calcChain xmlns="http://schemas.openxmlformats.org/spreadsheetml/2006/main">
  <c r="R4" i="6" l="1"/>
  <c r="E16" i="1" l="1"/>
  <c r="E23" i="1"/>
  <c r="E21" i="1"/>
  <c r="E19" i="1"/>
  <c r="E14" i="1"/>
  <c r="G19" i="1"/>
  <c r="G23" i="1"/>
  <c r="G21" i="1"/>
  <c r="G16" i="1"/>
  <c r="G14" i="1"/>
  <c r="H13" i="1"/>
  <c r="H15" i="1"/>
  <c r="H17" i="1"/>
  <c r="H18" i="1"/>
  <c r="H20" i="1"/>
  <c r="H22" i="1"/>
  <c r="D22" i="1"/>
  <c r="D20" i="1"/>
  <c r="D18" i="1"/>
  <c r="D17" i="1"/>
  <c r="D15" i="1"/>
  <c r="D13" i="1"/>
  <c r="E24" i="1" l="1"/>
  <c r="G24" i="1"/>
  <c r="C65" i="6"/>
  <c r="C13" i="6"/>
  <c r="C12" i="6"/>
  <c r="C11" i="6"/>
  <c r="C10" i="6"/>
  <c r="C9" i="6"/>
  <c r="C8" i="6"/>
  <c r="C7" i="6"/>
  <c r="C6" i="6"/>
  <c r="C66" i="6"/>
  <c r="C5" i="6"/>
  <c r="O17" i="6"/>
  <c r="O18" i="6"/>
  <c r="O19" i="6"/>
  <c r="O20" i="6"/>
  <c r="O4" i="6"/>
  <c r="O5" i="6"/>
  <c r="O6" i="6"/>
  <c r="O7" i="6"/>
  <c r="O8" i="6"/>
  <c r="O9" i="6"/>
  <c r="O10" i="6"/>
  <c r="O11" i="6"/>
  <c r="O12" i="6"/>
  <c r="O13" i="6"/>
  <c r="O14" i="6"/>
  <c r="O15" i="6"/>
  <c r="O16" i="6"/>
  <c r="O3" i="6"/>
  <c r="N4" i="6"/>
  <c r="N5" i="6"/>
  <c r="N6" i="6"/>
  <c r="N7" i="6"/>
  <c r="N8" i="6"/>
  <c r="N9" i="6"/>
  <c r="N10" i="6"/>
  <c r="N11" i="6"/>
  <c r="N12" i="6"/>
  <c r="N13" i="6"/>
  <c r="N14" i="6"/>
  <c r="N15" i="6"/>
  <c r="N16" i="6"/>
  <c r="N17" i="6"/>
  <c r="N18" i="6"/>
  <c r="N19" i="6"/>
  <c r="N20" i="6"/>
  <c r="N3" i="6"/>
  <c r="C146" i="5"/>
  <c r="C130" i="5"/>
  <c r="C113" i="5"/>
  <c r="C86" i="5"/>
  <c r="C83" i="5"/>
  <c r="C84" i="5"/>
  <c r="C85" i="5"/>
  <c r="C129" i="5"/>
  <c r="C145" i="5"/>
  <c r="E68" i="6"/>
  <c r="D68" i="6"/>
  <c r="C68" i="6"/>
  <c r="C82" i="5"/>
  <c r="C80" i="5"/>
  <c r="C81" i="5"/>
  <c r="C45" i="5"/>
  <c r="E67" i="6"/>
  <c r="E66" i="6"/>
  <c r="D67" i="6"/>
  <c r="D66" i="6"/>
  <c r="C67" i="6"/>
  <c r="C79" i="5"/>
  <c r="C78" i="5"/>
  <c r="C141" i="5"/>
  <c r="C140" i="5"/>
  <c r="C139" i="5"/>
  <c r="C42" i="5"/>
  <c r="C41" i="5"/>
  <c r="C127" i="5"/>
  <c r="C126" i="5"/>
  <c r="C77" i="5"/>
  <c r="C144" i="5"/>
  <c r="C143" i="5"/>
  <c r="C76" i="5"/>
  <c r="C44" i="5"/>
  <c r="C43" i="5"/>
  <c r="C142" i="5"/>
  <c r="C121" i="5"/>
  <c r="C73" i="5"/>
  <c r="C72" i="5"/>
  <c r="C71" i="5"/>
  <c r="C114" i="5"/>
  <c r="C69" i="5"/>
  <c r="C70" i="5"/>
  <c r="C68" i="5"/>
  <c r="C39" i="5"/>
  <c r="C40" i="5"/>
  <c r="C75" i="5"/>
  <c r="C61" i="5"/>
  <c r="C128" i="5"/>
  <c r="C125" i="5"/>
  <c r="C124" i="5"/>
  <c r="C123" i="5"/>
  <c r="C116" i="5"/>
  <c r="C120" i="5"/>
  <c r="C37" i="5"/>
  <c r="C138" i="5"/>
  <c r="C137" i="5"/>
  <c r="C67" i="5"/>
  <c r="C64" i="6"/>
  <c r="C38" i="5"/>
  <c r="C36" i="5"/>
  <c r="C35" i="5"/>
  <c r="C34" i="5"/>
  <c r="C122" i="5"/>
  <c r="C74" i="5"/>
  <c r="C108" i="5"/>
  <c r="C107" i="5"/>
  <c r="C66" i="5"/>
  <c r="C65" i="5"/>
  <c r="C32" i="5"/>
  <c r="C31" i="5"/>
  <c r="C33" i="5"/>
  <c r="C56" i="5"/>
  <c r="C118" i="5"/>
  <c r="C117" i="5"/>
  <c r="C136" i="5"/>
  <c r="C135" i="5"/>
  <c r="C119" i="5"/>
  <c r="C134" i="5"/>
  <c r="C133" i="5"/>
  <c r="C58" i="6"/>
  <c r="D58" i="6"/>
  <c r="E58" i="6"/>
  <c r="C59" i="6"/>
  <c r="D59" i="6"/>
  <c r="E59" i="6"/>
  <c r="C60" i="6"/>
  <c r="D60" i="6"/>
  <c r="E60" i="6"/>
  <c r="C61" i="6"/>
  <c r="D61" i="6"/>
  <c r="E61" i="6"/>
  <c r="C62" i="6"/>
  <c r="H65" i="6" s="1"/>
  <c r="D62" i="6"/>
  <c r="E62" i="6"/>
  <c r="C63" i="6"/>
  <c r="D63" i="6"/>
  <c r="E63" i="6"/>
  <c r="D64" i="6"/>
  <c r="E64" i="6"/>
  <c r="D65" i="6"/>
  <c r="E65" i="6"/>
  <c r="C2" i="5"/>
  <c r="C3" i="5"/>
  <c r="C4" i="5"/>
  <c r="C5" i="5"/>
  <c r="C6" i="5"/>
  <c r="C7" i="5"/>
  <c r="C8" i="5"/>
  <c r="C9" i="5"/>
  <c r="C10" i="5"/>
  <c r="C11" i="5"/>
  <c r="C12" i="5"/>
  <c r="C13" i="5"/>
  <c r="C14" i="5"/>
  <c r="C15" i="5"/>
  <c r="C16" i="5"/>
  <c r="C17" i="5"/>
  <c r="C18" i="5"/>
  <c r="C19" i="5"/>
  <c r="C20" i="5"/>
  <c r="C21" i="5"/>
  <c r="C22" i="5"/>
  <c r="C23" i="5"/>
  <c r="C24" i="5"/>
  <c r="C109" i="5"/>
  <c r="C25" i="5"/>
  <c r="C26" i="5"/>
  <c r="C27" i="5"/>
  <c r="C28" i="5"/>
  <c r="C29" i="5"/>
  <c r="C30" i="5"/>
  <c r="C50" i="5"/>
  <c r="C51" i="5"/>
  <c r="C52" i="5"/>
  <c r="C53" i="5"/>
  <c r="C54" i="5"/>
  <c r="C57" i="5"/>
  <c r="C58" i="5"/>
  <c r="C59" i="5"/>
  <c r="C60" i="5"/>
  <c r="C62" i="5"/>
  <c r="C63" i="5"/>
  <c r="C64" i="5"/>
  <c r="C89" i="5"/>
  <c r="C90" i="5"/>
  <c r="C91" i="5"/>
  <c r="C92" i="5"/>
  <c r="C93" i="5"/>
  <c r="C94" i="5"/>
  <c r="C95" i="5"/>
  <c r="C96" i="5"/>
  <c r="C97" i="5"/>
  <c r="C98" i="5"/>
  <c r="C99" i="5"/>
  <c r="C100" i="5"/>
  <c r="C101" i="5"/>
  <c r="C102" i="5"/>
  <c r="C103" i="5"/>
  <c r="C104" i="5"/>
  <c r="C105" i="5"/>
  <c r="C106" i="5"/>
  <c r="C112" i="5"/>
  <c r="C115" i="5"/>
  <c r="D9" i="1" l="1"/>
  <c r="I58" i="6" s="1"/>
  <c r="H9" i="1"/>
  <c r="I59" i="6" s="1"/>
  <c r="D7" i="1"/>
  <c r="R3" i="6" l="1"/>
  <c r="G29" i="1"/>
  <c r="H59" i="6"/>
  <c r="G59" i="6"/>
  <c r="C29" i="1"/>
  <c r="H58" i="6"/>
  <c r="G58" i="6"/>
</calcChain>
</file>

<file path=xl/comments1.xml><?xml version="1.0" encoding="utf-8"?>
<comments xmlns="http://schemas.openxmlformats.org/spreadsheetml/2006/main">
  <authors>
    <author>Besitzer</author>
  </authors>
  <commentList>
    <comment ref="G5" authorId="0">
      <text>
        <r>
          <rPr>
            <b/>
            <sz val="9"/>
            <color indexed="81"/>
            <rFont val="Tahoma"/>
            <family val="2"/>
          </rPr>
          <t>Besitzer:</t>
        </r>
        <r>
          <rPr>
            <sz val="9"/>
            <color indexed="81"/>
            <rFont val="Tahoma"/>
            <family val="2"/>
          </rPr>
          <t xml:space="preserve">
</t>
        </r>
        <r>
          <rPr>
            <sz val="10"/>
            <color indexed="81"/>
            <rFont val="Tahoma"/>
            <family val="2"/>
          </rPr>
          <t>Über die Prozedur Namensvergabe( muss über VBA gestartet werden )
können die Namensbereiche für die Mannschaften erzeugt werden.
Die Prozedur liest die Mannschaften links aus und erzeugt über diesen
Namen einen Namensbereich.
Anschließend werden die Spielerzuordnungen in der Spielerliste gelöscht und über die hier erfassten Nummern neu aufgebaut.</t>
        </r>
      </text>
    </comment>
  </commentList>
</comments>
</file>

<file path=xl/sharedStrings.xml><?xml version="1.0" encoding="utf-8"?>
<sst xmlns="http://schemas.openxmlformats.org/spreadsheetml/2006/main" count="706" uniqueCount="282">
  <si>
    <t>Spielprotokoll</t>
  </si>
  <si>
    <t>Runde:</t>
  </si>
  <si>
    <t>Datum:</t>
  </si>
  <si>
    <t>Beginn:</t>
  </si>
  <si>
    <t>20 Uhr</t>
  </si>
  <si>
    <t>Mannschaft 1:</t>
  </si>
  <si>
    <t>Mannschaft 2:</t>
  </si>
  <si>
    <t>BREAK</t>
  </si>
  <si>
    <t>SCORE</t>
  </si>
  <si>
    <t>FRAME</t>
  </si>
  <si>
    <t>Ergebnis</t>
  </si>
  <si>
    <t>Besondere Vorkommnisse:</t>
  </si>
  <si>
    <t>Auswahl</t>
  </si>
  <si>
    <t xml:space="preserve"> Mannschaften</t>
  </si>
  <si>
    <t>Runde</t>
  </si>
  <si>
    <t>Datum</t>
  </si>
  <si>
    <t>Lizenz-Nr.</t>
  </si>
  <si>
    <t>Spieler 1</t>
  </si>
  <si>
    <t>FRSCA 1</t>
  </si>
  <si>
    <t>Spieler 2</t>
  </si>
  <si>
    <t>FRSCA 2</t>
  </si>
  <si>
    <t>Spieler 3</t>
  </si>
  <si>
    <t>Arno</t>
  </si>
  <si>
    <t>Wild</t>
  </si>
  <si>
    <t>Claudia</t>
  </si>
  <si>
    <t>Weber</t>
  </si>
  <si>
    <t>PBSSC 1</t>
  </si>
  <si>
    <t>Günter</t>
  </si>
  <si>
    <t>Tonich</t>
  </si>
  <si>
    <t>PBSSC 2</t>
  </si>
  <si>
    <t>Christian</t>
  </si>
  <si>
    <t>Spalt</t>
  </si>
  <si>
    <t>Martin</t>
  </si>
  <si>
    <t>Rosenberger</t>
  </si>
  <si>
    <t>Angelika</t>
  </si>
  <si>
    <t>Neyer</t>
  </si>
  <si>
    <t>Robert</t>
  </si>
  <si>
    <t>Leierer</t>
  </si>
  <si>
    <t>TRSCL 1</t>
  </si>
  <si>
    <t>Joachim</t>
  </si>
  <si>
    <t>Gantner</t>
  </si>
  <si>
    <t>Alexander</t>
  </si>
  <si>
    <t>Peter</t>
  </si>
  <si>
    <t>Manser</t>
  </si>
  <si>
    <t>Wolfgang</t>
  </si>
  <si>
    <t>Karin</t>
  </si>
  <si>
    <t>Lampert</t>
  </si>
  <si>
    <t>Sandholzer</t>
  </si>
  <si>
    <t xml:space="preserve">Mike </t>
  </si>
  <si>
    <t>Schöch</t>
  </si>
  <si>
    <t>Heike</t>
  </si>
  <si>
    <t>Stohs</t>
  </si>
  <si>
    <t>André</t>
  </si>
  <si>
    <t>Bolter</t>
  </si>
  <si>
    <t>Kai</t>
  </si>
  <si>
    <t>Klien</t>
  </si>
  <si>
    <t>Sonderegger</t>
  </si>
  <si>
    <t>Ralph</t>
  </si>
  <si>
    <t>Suppan</t>
  </si>
  <si>
    <t>Karlheinz</t>
  </si>
  <si>
    <t>Filip</t>
  </si>
  <si>
    <t>Bartenbach</t>
  </si>
  <si>
    <t>Jürgen</t>
  </si>
  <si>
    <t>Sturn</t>
  </si>
  <si>
    <t>Kremnitzer</t>
  </si>
  <si>
    <t>Bischof</t>
  </si>
  <si>
    <t>Marco</t>
  </si>
  <si>
    <t>Stoss</t>
  </si>
  <si>
    <t>Gerhard</t>
  </si>
  <si>
    <t>Wunderler</t>
  </si>
  <si>
    <t>Erni</t>
  </si>
  <si>
    <t>Burtscher</t>
  </si>
  <si>
    <t>Matthias</t>
  </si>
  <si>
    <t>Kopf</t>
  </si>
  <si>
    <t>Lukas</t>
  </si>
  <si>
    <t>Sandro</t>
  </si>
  <si>
    <t>Woodtli</t>
  </si>
  <si>
    <t>Stefan</t>
  </si>
  <si>
    <t>Frick</t>
  </si>
  <si>
    <t>Rainer</t>
  </si>
  <si>
    <t>Michael</t>
  </si>
  <si>
    <t>Maringele</t>
  </si>
  <si>
    <t>Walter</t>
  </si>
  <si>
    <t>Buttazoni</t>
  </si>
  <si>
    <t>Roland</t>
  </si>
  <si>
    <t>Wehinger</t>
  </si>
  <si>
    <t>Müller</t>
  </si>
  <si>
    <t>Frank Peter</t>
  </si>
  <si>
    <t>Ziegenfuss</t>
  </si>
  <si>
    <t>Norbert</t>
  </si>
  <si>
    <t>Engel</t>
  </si>
  <si>
    <t>Gross</t>
  </si>
  <si>
    <t>Andreas</t>
  </si>
  <si>
    <t>Uwe</t>
  </si>
  <si>
    <t>Kagelmann</t>
  </si>
  <si>
    <t>Rudolf</t>
  </si>
  <si>
    <t>Huber</t>
  </si>
  <si>
    <t>Simon</t>
  </si>
  <si>
    <t>Österle</t>
  </si>
  <si>
    <t>Kevin</t>
  </si>
  <si>
    <t xml:space="preserve">Patrick </t>
  </si>
  <si>
    <t>Manfred</t>
  </si>
  <si>
    <t>Leumann</t>
  </si>
  <si>
    <t>Florian</t>
  </si>
  <si>
    <t>Stoß</t>
  </si>
  <si>
    <t>Gottfried</t>
  </si>
  <si>
    <t>Pack</t>
  </si>
  <si>
    <t>Jochem</t>
  </si>
  <si>
    <t>Große-Rhode</t>
  </si>
  <si>
    <t>Mader</t>
  </si>
  <si>
    <t>Sulejman</t>
  </si>
  <si>
    <t>Jusic</t>
  </si>
  <si>
    <t>Hellfried</t>
  </si>
  <si>
    <t>Delpin</t>
  </si>
  <si>
    <t>Herbert</t>
  </si>
  <si>
    <t>Ulmer</t>
  </si>
  <si>
    <t>Thomas</t>
  </si>
  <si>
    <t>Gölles</t>
  </si>
  <si>
    <t>Klaus</t>
  </si>
  <si>
    <t xml:space="preserve">Aberer </t>
  </si>
  <si>
    <t>Seyfettin</t>
  </si>
  <si>
    <t>Atila</t>
  </si>
  <si>
    <t>Daniel</t>
  </si>
  <si>
    <t>Kostanjevic</t>
  </si>
  <si>
    <t>Dieter</t>
  </si>
  <si>
    <t>Brum</t>
  </si>
  <si>
    <t>Eisenegger</t>
  </si>
  <si>
    <t>Beat</t>
  </si>
  <si>
    <t>Fabian</t>
  </si>
  <si>
    <t>Hakan</t>
  </si>
  <si>
    <t>Boz</t>
  </si>
  <si>
    <t>Raffael</t>
  </si>
  <si>
    <t>Fouzi-Kadha</t>
  </si>
  <si>
    <t>Willeit</t>
  </si>
  <si>
    <t>Helmut</t>
  </si>
  <si>
    <t>Bechter</t>
  </si>
  <si>
    <t>Manuel</t>
  </si>
  <si>
    <t xml:space="preserve">Angerer </t>
  </si>
  <si>
    <t>Tom</t>
  </si>
  <si>
    <t>Speltincx</t>
  </si>
  <si>
    <t>Bernd</t>
  </si>
  <si>
    <t>Steinbauer</t>
  </si>
  <si>
    <t>Kurt</t>
  </si>
  <si>
    <t>Isele</t>
  </si>
  <si>
    <t>Rogginer</t>
  </si>
  <si>
    <t>Markus</t>
  </si>
  <si>
    <t>Bröll</t>
  </si>
  <si>
    <t>Heim</t>
  </si>
  <si>
    <t>Auswärts</t>
  </si>
  <si>
    <t>Spielfrei</t>
  </si>
  <si>
    <t>Name</t>
  </si>
  <si>
    <t>Namen unter Bemerkung eintragen</t>
  </si>
  <si>
    <t>Karl Heinz</t>
  </si>
  <si>
    <t>Meyer</t>
  </si>
  <si>
    <t>Drexel</t>
  </si>
  <si>
    <t>Bechtold</t>
  </si>
  <si>
    <t>Hollenstein</t>
  </si>
  <si>
    <t>Gernot</t>
  </si>
  <si>
    <t>Pfeiffenberger</t>
  </si>
  <si>
    <t>Carmine</t>
  </si>
  <si>
    <t>Cristiano</t>
  </si>
  <si>
    <t xml:space="preserve">Stefan </t>
  </si>
  <si>
    <t>Hardegger</t>
  </si>
  <si>
    <t>Bock</t>
  </si>
  <si>
    <t>Heinzle</t>
  </si>
  <si>
    <t>E1</t>
  </si>
  <si>
    <t>E2</t>
  </si>
  <si>
    <t>D1</t>
  </si>
  <si>
    <t>E3</t>
  </si>
  <si>
    <t>E4</t>
  </si>
  <si>
    <t/>
  </si>
  <si>
    <t>Schwarzmann</t>
  </si>
  <si>
    <t>Wilfried</t>
  </si>
  <si>
    <t>Eisele</t>
  </si>
  <si>
    <t>Edin</t>
  </si>
  <si>
    <t>Hodzic</t>
  </si>
  <si>
    <t>Karim</t>
  </si>
  <si>
    <t>The-Dung</t>
  </si>
  <si>
    <t>Tang</t>
  </si>
  <si>
    <t>Norbert Engel</t>
  </si>
  <si>
    <t>Mass</t>
  </si>
  <si>
    <t>Fritz</t>
  </si>
  <si>
    <t>David</t>
  </si>
  <si>
    <t>Christoph</t>
  </si>
  <si>
    <t>Fröhle</t>
  </si>
  <si>
    <t>Oliver</t>
  </si>
  <si>
    <t>Silvio</t>
  </si>
  <si>
    <t>Zugec</t>
  </si>
  <si>
    <t>Spieltage</t>
  </si>
  <si>
    <t>Spieltag</t>
  </si>
  <si>
    <t xml:space="preserve">Vorgehensweise: </t>
  </si>
  <si>
    <t>Mannschaften im Bereich B47:B56 eintragen.</t>
  </si>
  <si>
    <t>Auswahl Runde und Datum eintragen</t>
  </si>
  <si>
    <t>Makro Namensvergabe im Blatt Partie starten( dadurch werden die Mannschaften mit ihren Spielern eingetragen und die Namen im Bereich G5:I15 generiert )</t>
  </si>
  <si>
    <t>Mannschaften im Bereich B31 - AQ45 aus Spielplan_erstellen_2011_12_inkl_Steinach-2012_13 eintragen( ggfs. Namensbereiche anpassen )</t>
  </si>
  <si>
    <t>Wenn alles eingetragen ist, dann btMannschaftsZuordnungClick im Delphi-&gt;Spielprotokoll starten.</t>
  </si>
  <si>
    <t>Hämmerle</t>
  </si>
  <si>
    <t>Guido</t>
  </si>
  <si>
    <t>Hunziker</t>
  </si>
  <si>
    <t>Schopp</t>
  </si>
  <si>
    <t>Sabine</t>
  </si>
  <si>
    <t>Dominik</t>
  </si>
  <si>
    <t>Petzold</t>
  </si>
  <si>
    <t>Raidt</t>
  </si>
  <si>
    <t>Rotter</t>
  </si>
  <si>
    <t>Schreiber</t>
  </si>
  <si>
    <t>Vetter</t>
  </si>
  <si>
    <t>Wieser</t>
  </si>
  <si>
    <t xml:space="preserve">Florian </t>
  </si>
  <si>
    <t>Lanthaler</t>
  </si>
  <si>
    <t>Bindel</t>
  </si>
  <si>
    <t>Marcel</t>
  </si>
  <si>
    <t>Ganahl</t>
  </si>
  <si>
    <t>Hofer</t>
  </si>
  <si>
    <t>Tiziano</t>
  </si>
  <si>
    <t>Paravicini</t>
  </si>
  <si>
    <t>Pascal</t>
  </si>
  <si>
    <t>Kettenhummer</t>
  </si>
  <si>
    <t>Petra</t>
  </si>
  <si>
    <t>Stattmann</t>
  </si>
  <si>
    <t>Werner</t>
  </si>
  <si>
    <t>Loacker</t>
  </si>
  <si>
    <t>Jäger</t>
  </si>
  <si>
    <t>Luka</t>
  </si>
  <si>
    <t>Mitrovic</t>
  </si>
  <si>
    <t>Rothmund</t>
  </si>
  <si>
    <t>Gsteu</t>
  </si>
  <si>
    <t>Flor</t>
  </si>
  <si>
    <t>Adrian</t>
  </si>
  <si>
    <t>Hossu</t>
  </si>
  <si>
    <t>Arne</t>
  </si>
  <si>
    <t>Brummund</t>
  </si>
  <si>
    <t>Renate</t>
  </si>
  <si>
    <t>Fessler</t>
  </si>
  <si>
    <t>Harald</t>
  </si>
  <si>
    <t>Gallwitz</t>
  </si>
  <si>
    <t>Federer</t>
  </si>
  <si>
    <t>SC147 1</t>
  </si>
  <si>
    <t>Siegfried</t>
  </si>
  <si>
    <t>Riezler</t>
  </si>
  <si>
    <t>Hartmann</t>
  </si>
  <si>
    <t>Josef</t>
  </si>
  <si>
    <t>Bömmel</t>
  </si>
  <si>
    <t>Eberhart</t>
  </si>
  <si>
    <t>Weibel</t>
  </si>
  <si>
    <t>Philip</t>
  </si>
  <si>
    <t>Ivica</t>
  </si>
  <si>
    <t>Grabovac</t>
  </si>
  <si>
    <t>Reyes Begg</t>
  </si>
  <si>
    <t>Juan Francisco</t>
  </si>
  <si>
    <t>Fidan</t>
  </si>
  <si>
    <t>Qerkinaj</t>
  </si>
  <si>
    <t>Sieber</t>
  </si>
  <si>
    <t>Englert</t>
  </si>
  <si>
    <t>Bereiter</t>
  </si>
  <si>
    <t>Francisco</t>
  </si>
  <si>
    <t>Reyes</t>
  </si>
  <si>
    <t>Roger</t>
  </si>
  <si>
    <t>Hohl</t>
  </si>
  <si>
    <t>Patrick</t>
  </si>
  <si>
    <t>Rohner</t>
  </si>
  <si>
    <t>FRSCA 3</t>
  </si>
  <si>
    <t>Grüninger</t>
  </si>
  <si>
    <t>Jörg</t>
  </si>
  <si>
    <t>Banaski</t>
  </si>
  <si>
    <t>Hui</t>
  </si>
  <si>
    <t>SC147 2</t>
  </si>
  <si>
    <t>PBSSC 3</t>
  </si>
  <si>
    <t>SVV - Snooker Verband Vorarlberg
Mannschaftsliga Saison 2020</t>
  </si>
  <si>
    <t>Juliana Blazanovic</t>
  </si>
  <si>
    <t>Desiree Keckeis</t>
  </si>
  <si>
    <t>Juliana</t>
  </si>
  <si>
    <t>Desiree</t>
  </si>
  <si>
    <t>Blazanovic</t>
  </si>
  <si>
    <t>Keckeis</t>
  </si>
  <si>
    <t>Ausgefülltes Spielprotokoll bitte an simon.haemmerle87@gmail.com mailen!</t>
  </si>
  <si>
    <t>Grün</t>
  </si>
  <si>
    <t>Lizenznummer eintragen</t>
  </si>
  <si>
    <t>Gelb</t>
  </si>
  <si>
    <t>Score / Highbreak eintragen</t>
  </si>
  <si>
    <t>Vorname</t>
  </si>
  <si>
    <t>Nachname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</si>
</sst>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407]d/\ mmm/;@"/>
  </numFmts>
  <fonts count="47">
    <font>
      <sz val="10"/>
      <name val="Arial"/>
    </font>
    <font>
      <sz val="10"/>
      <name val="Arial"/>
      <family val="2"/>
    </font>
    <font>
      <sz val="10"/>
      <name val="Tahoma"/>
      <family val="2"/>
    </font>
    <font>
      <sz val="10"/>
      <name val="AvantGarde Bk BT"/>
      <family val="2"/>
    </font>
    <font>
      <sz val="26"/>
      <name val="Tahoma"/>
      <family val="2"/>
    </font>
    <font>
      <b/>
      <sz val="20"/>
      <name val="Tahoma"/>
      <family val="2"/>
    </font>
    <font>
      <b/>
      <sz val="10"/>
      <name val="Arial"/>
      <family val="2"/>
    </font>
    <font>
      <sz val="24"/>
      <name val="Tahoma"/>
      <family val="2"/>
    </font>
    <font>
      <b/>
      <sz val="24"/>
      <name val="Tahoma"/>
      <family val="2"/>
    </font>
    <font>
      <sz val="16"/>
      <name val="Tahoma"/>
      <family val="2"/>
    </font>
    <font>
      <sz val="14"/>
      <name val="Tahoma"/>
      <family val="2"/>
    </font>
    <font>
      <sz val="12"/>
      <name val="Tahoma"/>
      <family val="2"/>
    </font>
    <font>
      <sz val="20"/>
      <name val="Tahoma"/>
      <family val="2"/>
    </font>
    <font>
      <sz val="8"/>
      <name val="Verdana"/>
      <family val="2"/>
    </font>
    <font>
      <sz val="10"/>
      <name val="Arial"/>
      <family val="2"/>
    </font>
    <font>
      <sz val="10"/>
      <color indexed="8"/>
      <name val="Arial"/>
      <family val="2"/>
    </font>
    <font>
      <sz val="8"/>
      <name val="Arial"/>
      <family val="2"/>
    </font>
    <font>
      <sz val="10"/>
      <name val="Arial"/>
      <family val="2"/>
    </font>
    <font>
      <sz val="22"/>
      <name val="Tahoma"/>
      <family val="2"/>
    </font>
    <font>
      <sz val="22"/>
      <name val="Arial"/>
      <family val="2"/>
    </font>
    <font>
      <sz val="9"/>
      <color indexed="81"/>
      <name val="Tahoma"/>
      <family val="2"/>
    </font>
    <font>
      <b/>
      <sz val="9"/>
      <color indexed="81"/>
      <name val="Tahoma"/>
      <family val="2"/>
    </font>
    <font>
      <sz val="10"/>
      <color indexed="81"/>
      <name val="Tahoma"/>
      <family val="2"/>
    </font>
    <font>
      <sz val="10"/>
      <name val="Arial"/>
      <family val="2"/>
    </font>
    <font>
      <b/>
      <sz val="11"/>
      <color indexed="8"/>
      <name val="Calibri"/>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trike/>
      <sz val="10"/>
      <name val="Arial"/>
      <family val="2"/>
    </font>
    <font>
      <sz val="11"/>
      <color theme="1"/>
      <name val="Calibri"/>
      <family val="2"/>
      <scheme val="minor"/>
    </font>
    <font>
      <b/>
      <sz val="11"/>
      <color theme="1"/>
      <name val="Calibri"/>
      <family val="2"/>
      <scheme val="minor"/>
    </font>
    <font>
      <b/>
      <sz val="14"/>
      <color theme="1"/>
      <name val="Calibri"/>
      <family val="2"/>
      <scheme val="minor"/>
    </font>
    <font>
      <b/>
      <sz val="24"/>
      <color indexed="8"/>
      <name val="Tahoma"/>
      <family val="2"/>
    </font>
    <font>
      <b/>
      <sz val="12"/>
      <name val="AvantGarde Bk BT"/>
    </font>
  </fonts>
  <fills count="4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52"/>
        <bgColor indexed="64"/>
      </patternFill>
    </fill>
    <fill>
      <patternFill patternType="solid">
        <fgColor indexed="13"/>
        <bgColor indexed="64"/>
      </patternFill>
    </fill>
    <fill>
      <patternFill patternType="solid">
        <fgColor indexed="45"/>
        <bgColor indexed="64"/>
      </patternFill>
    </fill>
    <fill>
      <patternFill patternType="solid">
        <fgColor theme="5" tint="0.39997558519241921"/>
        <bgColor indexed="64"/>
      </patternFill>
    </fill>
    <fill>
      <patternFill patternType="solid">
        <fgColor theme="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D990FA"/>
        <bgColor indexed="64"/>
      </patternFill>
    </fill>
    <fill>
      <patternFill patternType="solid">
        <fgColor theme="6" tint="0.79998168889431442"/>
        <bgColor indexed="64"/>
      </patternFill>
    </fill>
    <fill>
      <patternFill patternType="solid">
        <fgColor rgb="FFFFFF00"/>
        <bgColor indexed="64"/>
      </patternFill>
    </fill>
    <fill>
      <patternFill patternType="solid">
        <fgColor theme="3" tint="0.79998168889431442"/>
        <bgColor indexed="64"/>
      </patternFill>
    </fill>
  </fills>
  <borders count="43">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7">
    <xf numFmtId="0" fontId="0" fillId="0" borderId="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0" borderId="2" applyNumberFormat="0" applyAlignment="0" applyProtection="0"/>
    <xf numFmtId="0" fontId="29" fillId="7" borderId="2" applyNumberFormat="0" applyAlignment="0" applyProtection="0"/>
    <xf numFmtId="0" fontId="24" fillId="0" borderId="3" applyNumberFormat="0" applyFill="0" applyAlignment="0" applyProtection="0"/>
    <xf numFmtId="0" fontId="30" fillId="0" borderId="0" applyNumberFormat="0" applyFill="0" applyBorder="0" applyAlignment="0" applyProtection="0"/>
    <xf numFmtId="0" fontId="31" fillId="4" borderId="0" applyNumberFormat="0" applyBorder="0" applyAlignment="0" applyProtection="0"/>
    <xf numFmtId="0" fontId="32" fillId="21" borderId="0" applyNumberFormat="0" applyBorder="0" applyAlignment="0" applyProtection="0"/>
    <xf numFmtId="0" fontId="25" fillId="22" borderId="4" applyNumberFormat="0" applyFont="0" applyAlignment="0" applyProtection="0"/>
    <xf numFmtId="0" fontId="33" fillId="3" borderId="0" applyNumberFormat="0" applyBorder="0" applyAlignment="0" applyProtection="0"/>
    <xf numFmtId="0" fontId="14" fillId="0" borderId="0"/>
    <xf numFmtId="0" fontId="42" fillId="0" borderId="0"/>
    <xf numFmtId="1" fontId="1" fillId="0" borderId="0"/>
    <xf numFmtId="1" fontId="23" fillId="0" borderId="0"/>
    <xf numFmtId="0" fontId="25" fillId="0" borderId="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4" fillId="0" borderId="0" applyNumberFormat="0" applyFill="0" applyBorder="0" applyAlignment="0" applyProtection="0"/>
    <xf numFmtId="0" fontId="38" fillId="0" borderId="8" applyNumberFormat="0" applyFill="0" applyAlignment="0" applyProtection="0"/>
    <xf numFmtId="0" fontId="39" fillId="0" borderId="0" applyNumberFormat="0" applyFill="0" applyBorder="0" applyAlignment="0" applyProtection="0"/>
    <xf numFmtId="0" fontId="40" fillId="23" borderId="9" applyNumberFormat="0" applyAlignment="0" applyProtection="0"/>
  </cellStyleXfs>
  <cellXfs count="168">
    <xf numFmtId="0" fontId="0" fillId="0" borderId="0" xfId="0"/>
    <xf numFmtId="1" fontId="2" fillId="0" borderId="10" xfId="36" applyFont="1" applyBorder="1" applyProtection="1"/>
    <xf numFmtId="1" fontId="2" fillId="0" borderId="11" xfId="36" applyFont="1" applyBorder="1" applyProtection="1"/>
    <xf numFmtId="1" fontId="2" fillId="0" borderId="12" xfId="36" applyFont="1" applyBorder="1" applyProtection="1"/>
    <xf numFmtId="1" fontId="2" fillId="0" borderId="0" xfId="36" applyFont="1" applyProtection="1"/>
    <xf numFmtId="1" fontId="3" fillId="0" borderId="0" xfId="36" applyFont="1" applyProtection="1"/>
    <xf numFmtId="1" fontId="2" fillId="0" borderId="13" xfId="36" applyFont="1" applyBorder="1" applyProtection="1"/>
    <xf numFmtId="1" fontId="2" fillId="0" borderId="14" xfId="36" applyFont="1" applyBorder="1" applyProtection="1"/>
    <xf numFmtId="1" fontId="2" fillId="0" borderId="0" xfId="36" applyFont="1" applyBorder="1" applyProtection="1"/>
    <xf numFmtId="1" fontId="2" fillId="0" borderId="0" xfId="36" applyFont="1" applyBorder="1" applyAlignment="1" applyProtection="1">
      <alignment horizontal="centerContinuous"/>
    </xf>
    <xf numFmtId="1" fontId="2" fillId="0" borderId="15" xfId="36" applyFont="1" applyBorder="1" applyAlignment="1" applyProtection="1">
      <alignment vertical="top"/>
    </xf>
    <xf numFmtId="1" fontId="2" fillId="0" borderId="13" xfId="36" applyFont="1" applyBorder="1" applyAlignment="1" applyProtection="1"/>
    <xf numFmtId="1" fontId="2" fillId="0" borderId="0" xfId="36" applyFont="1" applyBorder="1" applyAlignment="1" applyProtection="1"/>
    <xf numFmtId="1" fontId="2" fillId="0" borderId="0" xfId="36" applyFont="1" applyAlignment="1" applyProtection="1">
      <alignment horizontal="centerContinuous"/>
    </xf>
    <xf numFmtId="1" fontId="2" fillId="0" borderId="14" xfId="36" applyFont="1" applyBorder="1" applyAlignment="1" applyProtection="1"/>
    <xf numFmtId="1" fontId="2" fillId="0" borderId="0" xfId="36" applyFont="1" applyAlignment="1" applyProtection="1"/>
    <xf numFmtId="1" fontId="3" fillId="0" borderId="0" xfId="36" applyFont="1" applyAlignment="1" applyProtection="1"/>
    <xf numFmtId="1" fontId="2" fillId="0" borderId="16" xfId="36" applyFont="1" applyBorder="1" applyAlignment="1" applyProtection="1">
      <alignment vertical="top"/>
    </xf>
    <xf numFmtId="1" fontId="10" fillId="0" borderId="0" xfId="36" applyFont="1" applyBorder="1" applyAlignment="1" applyProtection="1">
      <alignment horizontal="right"/>
    </xf>
    <xf numFmtId="1" fontId="3" fillId="0" borderId="0" xfId="36" applyFont="1" applyBorder="1" applyProtection="1"/>
    <xf numFmtId="1" fontId="2" fillId="0" borderId="17" xfId="36" applyFont="1" applyBorder="1" applyProtection="1"/>
    <xf numFmtId="1" fontId="2" fillId="0" borderId="15" xfId="36" applyFont="1" applyBorder="1" applyProtection="1"/>
    <xf numFmtId="1" fontId="2" fillId="0" borderId="0" xfId="36" applyFont="1" applyBorder="1" applyAlignment="1" applyProtection="1">
      <alignment horizontal="right"/>
    </xf>
    <xf numFmtId="1" fontId="11" fillId="0" borderId="18" xfId="36" applyFont="1" applyBorder="1" applyAlignment="1" applyProtection="1">
      <alignment horizontal="center"/>
    </xf>
    <xf numFmtId="1" fontId="11" fillId="0" borderId="19" xfId="36" applyFont="1" applyBorder="1" applyAlignment="1" applyProtection="1">
      <alignment horizontal="center"/>
    </xf>
    <xf numFmtId="1" fontId="11" fillId="0" borderId="20" xfId="36" applyFont="1" applyBorder="1" applyAlignment="1" applyProtection="1">
      <alignment horizontal="center"/>
    </xf>
    <xf numFmtId="1" fontId="11" fillId="0" borderId="0" xfId="36" applyFont="1" applyBorder="1" applyAlignment="1" applyProtection="1">
      <alignment horizontal="center"/>
    </xf>
    <xf numFmtId="1" fontId="11" fillId="0" borderId="21" xfId="36" applyFont="1" applyBorder="1" applyAlignment="1" applyProtection="1">
      <alignment horizontal="center"/>
    </xf>
    <xf numFmtId="1" fontId="11" fillId="0" borderId="22" xfId="36" applyFont="1" applyBorder="1" applyAlignment="1" applyProtection="1">
      <alignment horizontal="center"/>
    </xf>
    <xf numFmtId="1" fontId="7" fillId="0" borderId="23" xfId="36" applyFont="1" applyBorder="1" applyAlignment="1" applyProtection="1">
      <alignment horizontal="center" vertical="center"/>
      <protection locked="0"/>
    </xf>
    <xf numFmtId="1" fontId="8" fillId="0" borderId="23" xfId="36" applyFont="1" applyBorder="1" applyAlignment="1" applyProtection="1">
      <alignment horizontal="center" vertical="center"/>
    </xf>
    <xf numFmtId="1" fontId="12" fillId="0" borderId="0" xfId="36" applyFont="1" applyBorder="1" applyAlignment="1" applyProtection="1">
      <alignment horizontal="center" vertical="center"/>
    </xf>
    <xf numFmtId="1" fontId="12" fillId="0" borderId="0" xfId="36" applyFont="1" applyBorder="1" applyAlignment="1" applyProtection="1">
      <alignment vertical="center"/>
    </xf>
    <xf numFmtId="1" fontId="2" fillId="0" borderId="19" xfId="36" applyFont="1" applyBorder="1" applyAlignment="1" applyProtection="1">
      <alignment vertical="top"/>
    </xf>
    <xf numFmtId="1" fontId="2" fillId="0" borderId="22" xfId="36" applyFont="1" applyBorder="1" applyAlignment="1" applyProtection="1">
      <alignment vertical="top"/>
    </xf>
    <xf numFmtId="1" fontId="2" fillId="0" borderId="13" xfId="36" applyFont="1" applyBorder="1" applyAlignment="1" applyProtection="1">
      <alignment vertical="center"/>
    </xf>
    <xf numFmtId="1" fontId="2" fillId="0" borderId="0" xfId="36" applyFont="1" applyBorder="1" applyAlignment="1" applyProtection="1">
      <alignment vertical="center"/>
    </xf>
    <xf numFmtId="1" fontId="2" fillId="0" borderId="17" xfId="36" applyFont="1" applyBorder="1" applyAlignment="1" applyProtection="1">
      <alignment vertical="center"/>
    </xf>
    <xf numFmtId="1" fontId="2" fillId="0" borderId="19" xfId="36" applyFont="1" applyBorder="1" applyAlignment="1" applyProtection="1">
      <alignment vertical="center"/>
    </xf>
    <xf numFmtId="1" fontId="2" fillId="0" borderId="22" xfId="36" applyFont="1" applyBorder="1" applyAlignment="1" applyProtection="1">
      <alignment vertical="center"/>
    </xf>
    <xf numFmtId="1" fontId="2" fillId="0" borderId="14" xfId="36" applyFont="1" applyBorder="1" applyAlignment="1" applyProtection="1">
      <alignment vertical="center"/>
    </xf>
    <xf numFmtId="1" fontId="2" fillId="0" borderId="0" xfId="36" applyFont="1" applyAlignment="1" applyProtection="1">
      <alignment vertical="center"/>
    </xf>
    <xf numFmtId="1" fontId="3" fillId="0" borderId="0" xfId="36" applyFont="1" applyAlignment="1" applyProtection="1">
      <alignment vertical="center"/>
    </xf>
    <xf numFmtId="1" fontId="2" fillId="0" borderId="24" xfId="36" applyFont="1" applyBorder="1" applyAlignment="1" applyProtection="1">
      <alignment vertical="center"/>
    </xf>
    <xf numFmtId="1" fontId="2" fillId="0" borderId="25" xfId="36" applyFont="1" applyBorder="1" applyAlignment="1" applyProtection="1">
      <alignment vertical="center"/>
    </xf>
    <xf numFmtId="1" fontId="2" fillId="0" borderId="15" xfId="36" applyFont="1" applyBorder="1" applyAlignment="1" applyProtection="1">
      <alignment vertical="center"/>
    </xf>
    <xf numFmtId="1" fontId="2" fillId="0" borderId="26" xfId="36" applyFont="1" applyBorder="1" applyAlignment="1" applyProtection="1">
      <alignment vertical="center"/>
    </xf>
    <xf numFmtId="1" fontId="2" fillId="0" borderId="27" xfId="36" applyFont="1" applyBorder="1" applyAlignment="1" applyProtection="1">
      <alignment horizontal="right" vertical="center"/>
    </xf>
    <xf numFmtId="1" fontId="2" fillId="0" borderId="0" xfId="36" applyFont="1" applyBorder="1" applyAlignment="1" applyProtection="1">
      <alignment horizontal="right" vertical="center"/>
    </xf>
    <xf numFmtId="1" fontId="2" fillId="0" borderId="28" xfId="36" applyFont="1" applyBorder="1" applyProtection="1"/>
    <xf numFmtId="1" fontId="2" fillId="0" borderId="29" xfId="36" applyFont="1" applyBorder="1" applyProtection="1"/>
    <xf numFmtId="1" fontId="2" fillId="0" borderId="30" xfId="36" applyFont="1" applyBorder="1" applyProtection="1"/>
    <xf numFmtId="0" fontId="0" fillId="0" borderId="0" xfId="0" applyProtection="1"/>
    <xf numFmtId="1" fontId="2" fillId="0" borderId="31" xfId="36" applyFont="1" applyBorder="1" applyAlignment="1" applyProtection="1">
      <alignment horizontal="center"/>
    </xf>
    <xf numFmtId="1" fontId="2" fillId="0" borderId="32" xfId="36" applyFont="1" applyBorder="1" applyAlignment="1" applyProtection="1">
      <alignment horizontal="center"/>
    </xf>
    <xf numFmtId="1" fontId="3" fillId="0" borderId="33" xfId="36" applyFont="1" applyBorder="1" applyAlignment="1" applyProtection="1">
      <alignment horizontal="center"/>
    </xf>
    <xf numFmtId="1" fontId="3" fillId="24" borderId="33" xfId="36" applyFont="1" applyFill="1" applyBorder="1" applyAlignment="1" applyProtection="1">
      <alignment horizontal="center"/>
    </xf>
    <xf numFmtId="1" fontId="3" fillId="24" borderId="34" xfId="36" applyFont="1" applyFill="1" applyBorder="1" applyAlignment="1" applyProtection="1">
      <alignment horizontal="center"/>
    </xf>
    <xf numFmtId="1" fontId="3" fillId="0" borderId="23" xfId="36" applyFont="1" applyBorder="1" applyAlignment="1" applyProtection="1">
      <alignment horizontal="right"/>
    </xf>
    <xf numFmtId="1" fontId="3" fillId="0" borderId="23" xfId="36" applyFont="1" applyBorder="1" applyProtection="1"/>
    <xf numFmtId="1" fontId="7" fillId="0" borderId="35" xfId="36" applyFont="1" applyBorder="1" applyAlignment="1" applyProtection="1">
      <alignment horizontal="center"/>
    </xf>
    <xf numFmtId="1" fontId="2" fillId="0" borderId="36" xfId="36" applyFont="1" applyBorder="1" applyAlignment="1" applyProtection="1">
      <alignment horizontal="centerContinuous"/>
    </xf>
    <xf numFmtId="0" fontId="17" fillId="0" borderId="0" xfId="0" applyFont="1"/>
    <xf numFmtId="1" fontId="13" fillId="25" borderId="23" xfId="0" applyNumberFormat="1" applyFont="1" applyFill="1" applyBorder="1" applyAlignment="1" applyProtection="1">
      <alignment horizontal="center"/>
    </xf>
    <xf numFmtId="1" fontId="13" fillId="25" borderId="23" xfId="0" applyNumberFormat="1" applyFont="1" applyFill="1" applyBorder="1" applyAlignment="1" applyProtection="1">
      <alignment horizontal="left"/>
    </xf>
    <xf numFmtId="1" fontId="3" fillId="25" borderId="23" xfId="36" applyFont="1" applyFill="1" applyBorder="1" applyProtection="1"/>
    <xf numFmtId="1" fontId="13" fillId="25" borderId="23" xfId="0" quotePrefix="1" applyNumberFormat="1" applyFont="1" applyFill="1" applyBorder="1" applyAlignment="1" applyProtection="1">
      <alignment horizontal="center"/>
    </xf>
    <xf numFmtId="1" fontId="13" fillId="26" borderId="23" xfId="0" quotePrefix="1" applyNumberFormat="1" applyFont="1" applyFill="1" applyBorder="1" applyAlignment="1" applyProtection="1">
      <alignment horizontal="center"/>
    </xf>
    <xf numFmtId="1" fontId="13" fillId="26" borderId="23" xfId="0" applyNumberFormat="1" applyFont="1" applyFill="1" applyBorder="1" applyAlignment="1" applyProtection="1">
      <alignment horizontal="left"/>
    </xf>
    <xf numFmtId="1" fontId="3" fillId="26" borderId="23" xfId="36" applyFont="1" applyFill="1" applyBorder="1" applyProtection="1"/>
    <xf numFmtId="1" fontId="13" fillId="26" borderId="23" xfId="0" applyNumberFormat="1" applyFont="1" applyFill="1" applyBorder="1" applyAlignment="1" applyProtection="1">
      <alignment horizontal="center"/>
    </xf>
    <xf numFmtId="1" fontId="3" fillId="26" borderId="23" xfId="37" applyFont="1" applyFill="1" applyBorder="1" applyProtection="1"/>
    <xf numFmtId="1" fontId="13" fillId="24" borderId="23" xfId="0" quotePrefix="1" applyNumberFormat="1" applyFont="1" applyFill="1" applyBorder="1" applyAlignment="1" applyProtection="1">
      <alignment horizontal="center"/>
    </xf>
    <xf numFmtId="1" fontId="13" fillId="24" borderId="23" xfId="0" applyNumberFormat="1" applyFont="1" applyFill="1" applyBorder="1" applyAlignment="1" applyProtection="1">
      <alignment horizontal="left"/>
    </xf>
    <xf numFmtId="1" fontId="3" fillId="24" borderId="23" xfId="36" applyFont="1" applyFill="1" applyBorder="1" applyProtection="1"/>
    <xf numFmtId="1" fontId="13" fillId="24" borderId="23" xfId="0" applyNumberFormat="1" applyFont="1" applyFill="1" applyBorder="1" applyAlignment="1" applyProtection="1">
      <alignment horizontal="center"/>
    </xf>
    <xf numFmtId="1" fontId="13" fillId="27" borderId="23" xfId="0" applyNumberFormat="1" applyFont="1" applyFill="1" applyBorder="1" applyAlignment="1" applyProtection="1">
      <alignment horizontal="center"/>
    </xf>
    <xf numFmtId="1" fontId="13" fillId="27" borderId="23" xfId="0" applyNumberFormat="1" applyFont="1" applyFill="1" applyBorder="1" applyAlignment="1" applyProtection="1">
      <alignment horizontal="left"/>
    </xf>
    <xf numFmtId="1" fontId="3" fillId="27" borderId="23" xfId="36" applyFont="1" applyFill="1" applyBorder="1" applyProtection="1"/>
    <xf numFmtId="1" fontId="13" fillId="28" borderId="23" xfId="0" quotePrefix="1" applyNumberFormat="1" applyFont="1" applyFill="1" applyBorder="1" applyAlignment="1" applyProtection="1">
      <alignment horizontal="center"/>
    </xf>
    <xf numFmtId="1" fontId="13" fillId="28" borderId="23" xfId="0" applyNumberFormat="1" applyFont="1" applyFill="1" applyBorder="1" applyAlignment="1" applyProtection="1">
      <alignment horizontal="left"/>
    </xf>
    <xf numFmtId="1" fontId="3" fillId="28" borderId="23" xfId="36" applyFont="1" applyFill="1" applyBorder="1" applyProtection="1"/>
    <xf numFmtId="0" fontId="25" fillId="0" borderId="0" xfId="38" applyFont="1" applyAlignment="1">
      <alignment horizontal="center"/>
    </xf>
    <xf numFmtId="0" fontId="25" fillId="0" borderId="0" xfId="38" applyFont="1"/>
    <xf numFmtId="1" fontId="3" fillId="0" borderId="37" xfId="36" applyFont="1" applyBorder="1" applyAlignment="1" applyProtection="1">
      <alignment horizontal="center"/>
    </xf>
    <xf numFmtId="0" fontId="14" fillId="29" borderId="0" xfId="0" applyFont="1" applyFill="1"/>
    <xf numFmtId="0" fontId="0" fillId="29" borderId="0" xfId="0" applyFill="1"/>
    <xf numFmtId="0" fontId="0" fillId="0" borderId="0" xfId="0" applyFill="1" applyProtection="1"/>
    <xf numFmtId="0" fontId="0" fillId="0" borderId="0" xfId="0" applyFill="1"/>
    <xf numFmtId="14" fontId="24" fillId="0" borderId="0" xfId="0" applyNumberFormat="1" applyFont="1" applyFill="1"/>
    <xf numFmtId="1" fontId="3" fillId="0" borderId="0" xfId="36" applyFont="1" applyFill="1" applyProtection="1"/>
    <xf numFmtId="1" fontId="3" fillId="0" borderId="23" xfId="36" applyFont="1" applyBorder="1" applyAlignment="1" applyProtection="1">
      <alignment horizontal="center"/>
    </xf>
    <xf numFmtId="0" fontId="15" fillId="0" borderId="23" xfId="0" applyFont="1" applyBorder="1" applyProtection="1"/>
    <xf numFmtId="164" fontId="3" fillId="0" borderId="23" xfId="36" applyNumberFormat="1" applyFont="1" applyBorder="1" applyProtection="1"/>
    <xf numFmtId="1" fontId="3" fillId="0" borderId="38" xfId="36" applyFont="1" applyBorder="1" applyAlignment="1" applyProtection="1">
      <alignment horizontal="center"/>
    </xf>
    <xf numFmtId="14" fontId="0" fillId="0" borderId="31" xfId="0" applyNumberFormat="1" applyFill="1" applyBorder="1"/>
    <xf numFmtId="14" fontId="0" fillId="0" borderId="39" xfId="0" applyNumberFormat="1" applyFill="1" applyBorder="1"/>
    <xf numFmtId="14" fontId="0" fillId="0" borderId="40" xfId="0" applyNumberFormat="1" applyFill="1" applyBorder="1"/>
    <xf numFmtId="165" fontId="6" fillId="30" borderId="23" xfId="38" applyNumberFormat="1" applyFont="1" applyFill="1" applyBorder="1" applyAlignment="1" applyProtection="1"/>
    <xf numFmtId="0" fontId="0" fillId="0" borderId="23" xfId="0" applyBorder="1"/>
    <xf numFmtId="14" fontId="42" fillId="0" borderId="0" xfId="35" applyNumberFormat="1"/>
    <xf numFmtId="0" fontId="41" fillId="29" borderId="0" xfId="0" applyFont="1" applyFill="1"/>
    <xf numFmtId="0" fontId="0" fillId="0" borderId="0" xfId="0" applyBorder="1"/>
    <xf numFmtId="0" fontId="0" fillId="0" borderId="27" xfId="0" applyBorder="1"/>
    <xf numFmtId="0" fontId="0" fillId="0" borderId="16" xfId="0" applyBorder="1" applyAlignment="1">
      <alignment horizontal="right"/>
    </xf>
    <xf numFmtId="0" fontId="0" fillId="0" borderId="36" xfId="0" applyBorder="1"/>
    <xf numFmtId="16" fontId="0" fillId="31" borderId="23" xfId="0" applyNumberFormat="1" applyFill="1" applyBorder="1"/>
    <xf numFmtId="0" fontId="0" fillId="0" borderId="0" xfId="0" applyBorder="1" applyAlignment="1"/>
    <xf numFmtId="0" fontId="43" fillId="32" borderId="16" xfId="0" applyFont="1" applyFill="1" applyBorder="1" applyAlignment="1">
      <alignment horizontal="right"/>
    </xf>
    <xf numFmtId="0" fontId="0" fillId="0" borderId="36" xfId="0" applyBorder="1" applyAlignment="1"/>
    <xf numFmtId="0" fontId="43" fillId="32" borderId="36" xfId="0" applyFont="1" applyFill="1" applyBorder="1" applyAlignment="1"/>
    <xf numFmtId="16" fontId="0" fillId="33" borderId="23" xfId="0" applyNumberFormat="1" applyFill="1" applyBorder="1"/>
    <xf numFmtId="0" fontId="0" fillId="0" borderId="36" xfId="0" applyFill="1" applyBorder="1" applyAlignment="1">
      <alignment horizontal="left"/>
    </xf>
    <xf numFmtId="0" fontId="0" fillId="0" borderId="16" xfId="0" applyFill="1" applyBorder="1" applyAlignment="1">
      <alignment horizontal="right"/>
    </xf>
    <xf numFmtId="0" fontId="43" fillId="32" borderId="36" xfId="0" applyFont="1" applyFill="1" applyBorder="1" applyAlignment="1">
      <alignment horizontal="left"/>
    </xf>
    <xf numFmtId="16" fontId="0" fillId="34" borderId="23" xfId="0" applyNumberFormat="1" applyFill="1" applyBorder="1"/>
    <xf numFmtId="16" fontId="0" fillId="35" borderId="23" xfId="0" applyNumberFormat="1" applyFill="1" applyBorder="1"/>
    <xf numFmtId="16" fontId="0" fillId="36" borderId="23" xfId="0" applyNumberFormat="1" applyFill="1" applyBorder="1"/>
    <xf numFmtId="16" fontId="0" fillId="37" borderId="23" xfId="0" applyNumberFormat="1" applyFill="1" applyBorder="1"/>
    <xf numFmtId="16" fontId="0" fillId="38" borderId="23" xfId="0" applyNumberFormat="1" applyFill="1" applyBorder="1"/>
    <xf numFmtId="16" fontId="0" fillId="39" borderId="23" xfId="0" applyNumberFormat="1" applyFill="1" applyBorder="1"/>
    <xf numFmtId="16" fontId="0" fillId="40" borderId="23" xfId="0" applyNumberFormat="1" applyFill="1" applyBorder="1"/>
    <xf numFmtId="0" fontId="0" fillId="0" borderId="0" xfId="0" applyAlignment="1"/>
    <xf numFmtId="0" fontId="0" fillId="0" borderId="0" xfId="0" applyAlignment="1">
      <alignment horizontal="left"/>
    </xf>
    <xf numFmtId="0" fontId="0" fillId="0" borderId="42" xfId="0" applyFill="1" applyBorder="1" applyProtection="1"/>
    <xf numFmtId="0" fontId="0" fillId="0" borderId="16" xfId="0" applyBorder="1" applyAlignment="1"/>
    <xf numFmtId="1" fontId="8" fillId="0" borderId="42" xfId="36" applyFont="1" applyBorder="1" applyAlignment="1" applyProtection="1">
      <alignment horizontal="center" vertical="center"/>
    </xf>
    <xf numFmtId="49" fontId="11" fillId="0" borderId="23" xfId="36" applyNumberFormat="1" applyFont="1" applyFill="1" applyBorder="1" applyAlignment="1" applyProtection="1">
      <alignment horizontal="center" vertical="center"/>
      <protection locked="0"/>
    </xf>
    <xf numFmtId="1" fontId="45" fillId="0" borderId="23" xfId="36" applyFont="1" applyBorder="1" applyAlignment="1" applyProtection="1">
      <alignment horizontal="center" vertical="center"/>
    </xf>
    <xf numFmtId="1" fontId="45" fillId="0" borderId="41" xfId="36" applyFont="1" applyBorder="1" applyAlignment="1" applyProtection="1">
      <alignment horizontal="center" vertical="center"/>
    </xf>
    <xf numFmtId="0" fontId="44" fillId="0" borderId="0" xfId="0" applyFont="1" applyAlignment="1">
      <alignment horizontal="center"/>
    </xf>
    <xf numFmtId="0" fontId="11" fillId="41" borderId="23" xfId="0" applyFont="1" applyFill="1" applyBorder="1" applyAlignment="1" applyProtection="1">
      <alignment horizontal="center" vertical="center" wrapText="1"/>
      <protection locked="0"/>
    </xf>
    <xf numFmtId="0" fontId="11" fillId="41" borderId="23" xfId="0" applyFont="1" applyFill="1" applyBorder="1" applyAlignment="1" applyProtection="1">
      <alignment horizontal="center" vertical="center"/>
      <protection locked="0"/>
    </xf>
    <xf numFmtId="1" fontId="46" fillId="0" borderId="0" xfId="36" applyFont="1" applyProtection="1"/>
    <xf numFmtId="1" fontId="11" fillId="42" borderId="23" xfId="36" applyFont="1" applyFill="1" applyBorder="1" applyAlignment="1" applyProtection="1">
      <alignment horizontal="center" vertical="center"/>
      <protection locked="0"/>
    </xf>
    <xf numFmtId="0" fontId="6" fillId="43" borderId="23" xfId="0" applyFont="1" applyFill="1" applyBorder="1"/>
    <xf numFmtId="1" fontId="12" fillId="0" borderId="20" xfId="36" applyFont="1" applyBorder="1" applyAlignment="1" applyProtection="1">
      <alignment horizontal="center" vertical="center"/>
    </xf>
    <xf numFmtId="0" fontId="0" fillId="0" borderId="41" xfId="0" applyBorder="1" applyAlignment="1" applyProtection="1"/>
    <xf numFmtId="0" fontId="0" fillId="0" borderId="42" xfId="0" applyBorder="1" applyAlignment="1" applyProtection="1"/>
    <xf numFmtId="1" fontId="10" fillId="0" borderId="0" xfId="36" applyFont="1" applyBorder="1" applyAlignment="1" applyProtection="1">
      <alignment horizontal="center"/>
    </xf>
    <xf numFmtId="0" fontId="11" fillId="0" borderId="16" xfId="36" applyNumberFormat="1" applyFont="1" applyBorder="1" applyAlignment="1" applyProtection="1">
      <alignment horizontal="center" vertical="center" wrapText="1"/>
    </xf>
    <xf numFmtId="0" fontId="11" fillId="0" borderId="36" xfId="36" applyNumberFormat="1" applyFont="1" applyBorder="1" applyAlignment="1" applyProtection="1">
      <alignment horizontal="center" vertical="center" wrapText="1"/>
    </xf>
    <xf numFmtId="1" fontId="2" fillId="0" borderId="17" xfId="36" applyFont="1" applyBorder="1" applyAlignment="1" applyProtection="1">
      <alignment horizontal="left" vertical="top"/>
    </xf>
    <xf numFmtId="1" fontId="2" fillId="0" borderId="19" xfId="36" applyFont="1" applyBorder="1" applyAlignment="1" applyProtection="1">
      <alignment horizontal="left" vertical="top"/>
    </xf>
    <xf numFmtId="1" fontId="2" fillId="0" borderId="15" xfId="36" applyFont="1" applyBorder="1" applyAlignment="1" applyProtection="1">
      <alignment horizontal="left" vertical="top"/>
      <protection locked="0"/>
    </xf>
    <xf numFmtId="1" fontId="2" fillId="0" borderId="26" xfId="36" applyFont="1" applyBorder="1" applyAlignment="1" applyProtection="1">
      <alignment horizontal="left" vertical="top"/>
      <protection locked="0"/>
    </xf>
    <xf numFmtId="1" fontId="2" fillId="0" borderId="27" xfId="36" applyFont="1" applyBorder="1" applyAlignment="1" applyProtection="1">
      <alignment horizontal="left" vertical="top"/>
      <protection locked="0"/>
    </xf>
    <xf numFmtId="1" fontId="4" fillId="0" borderId="25" xfId="36" applyFont="1" applyBorder="1" applyAlignment="1" applyProtection="1">
      <alignment horizontal="center" vertical="center" wrapText="1"/>
    </xf>
    <xf numFmtId="1" fontId="18" fillId="0" borderId="19" xfId="36" applyFont="1" applyBorder="1" applyAlignment="1" applyProtection="1">
      <alignment horizontal="center" vertical="center" wrapText="1"/>
    </xf>
    <xf numFmtId="0" fontId="19" fillId="0" borderId="19" xfId="0" applyFont="1" applyBorder="1" applyAlignment="1" applyProtection="1">
      <alignment horizontal="center" vertical="center" wrapText="1"/>
    </xf>
    <xf numFmtId="0" fontId="19" fillId="0" borderId="22" xfId="0" applyFont="1" applyBorder="1" applyAlignment="1" applyProtection="1">
      <alignment horizontal="center" vertical="center" wrapText="1"/>
    </xf>
    <xf numFmtId="0" fontId="19" fillId="0" borderId="26" xfId="0" applyFont="1" applyBorder="1" applyAlignment="1" applyProtection="1">
      <alignment horizontal="center" vertical="center" wrapText="1"/>
    </xf>
    <xf numFmtId="0" fontId="19" fillId="0" borderId="27" xfId="0" applyFont="1" applyBorder="1" applyAlignment="1" applyProtection="1">
      <alignment horizontal="center" vertical="center" wrapText="1"/>
    </xf>
    <xf numFmtId="1" fontId="3" fillId="0" borderId="20" xfId="36" applyFont="1" applyBorder="1" applyAlignment="1" applyProtection="1"/>
    <xf numFmtId="1" fontId="8" fillId="0" borderId="17" xfId="36" applyFont="1" applyFill="1" applyBorder="1" applyAlignment="1" applyProtection="1">
      <alignment horizontal="center" vertical="center"/>
    </xf>
    <xf numFmtId="1" fontId="8" fillId="0" borderId="22" xfId="36" applyFont="1" applyFill="1" applyBorder="1" applyAlignment="1" applyProtection="1">
      <alignment horizontal="center" vertical="center"/>
    </xf>
    <xf numFmtId="1" fontId="8" fillId="0" borderId="15" xfId="36" applyFont="1" applyFill="1" applyBorder="1" applyAlignment="1" applyProtection="1">
      <alignment horizontal="center" vertical="center"/>
    </xf>
    <xf numFmtId="1" fontId="8" fillId="0" borderId="27" xfId="36" applyFont="1" applyFill="1" applyBorder="1" applyAlignment="1" applyProtection="1">
      <alignment horizontal="center" vertical="center"/>
    </xf>
    <xf numFmtId="20" fontId="9" fillId="0" borderId="16" xfId="36" applyNumberFormat="1" applyFont="1" applyFill="1" applyBorder="1" applyAlignment="1" applyProtection="1">
      <alignment horizontal="center"/>
    </xf>
    <xf numFmtId="20" fontId="9" fillId="0" borderId="36" xfId="36" applyNumberFormat="1" applyFont="1" applyFill="1" applyBorder="1" applyAlignment="1" applyProtection="1">
      <alignment horizontal="center"/>
    </xf>
    <xf numFmtId="1" fontId="5" fillId="27" borderId="16" xfId="36" applyFont="1" applyFill="1" applyBorder="1" applyAlignment="1" applyProtection="1">
      <alignment horizontal="center"/>
      <protection locked="0"/>
    </xf>
    <xf numFmtId="0" fontId="6" fillId="27" borderId="35" xfId="0" applyFont="1" applyFill="1" applyBorder="1" applyAlignment="1" applyProtection="1">
      <alignment horizontal="center"/>
      <protection locked="0"/>
    </xf>
    <xf numFmtId="0" fontId="6" fillId="27" borderId="36" xfId="0" applyFont="1" applyFill="1" applyBorder="1" applyAlignment="1" applyProtection="1">
      <alignment horizontal="center"/>
      <protection locked="0"/>
    </xf>
    <xf numFmtId="1" fontId="8" fillId="0" borderId="15" xfId="36" applyFont="1" applyFill="1" applyBorder="1" applyAlignment="1" applyProtection="1">
      <alignment horizontal="center"/>
      <protection locked="0"/>
    </xf>
    <xf numFmtId="1" fontId="8" fillId="0" borderId="27" xfId="36" applyFont="1" applyFill="1" applyBorder="1" applyAlignment="1" applyProtection="1">
      <alignment horizontal="center"/>
      <protection locked="0"/>
    </xf>
    <xf numFmtId="14" fontId="9" fillId="0" borderId="16" xfId="36" applyNumberFormat="1" applyFont="1" applyFill="1" applyBorder="1" applyAlignment="1" applyProtection="1">
      <alignment horizontal="center"/>
    </xf>
    <xf numFmtId="14" fontId="9" fillId="0" borderId="36" xfId="36" applyNumberFormat="1" applyFont="1" applyFill="1" applyBorder="1" applyAlignment="1" applyProtection="1">
      <alignment horizontal="center"/>
    </xf>
    <xf numFmtId="0" fontId="44" fillId="0" borderId="0" xfId="0" applyFont="1" applyAlignment="1">
      <alignment horizontal="center"/>
    </xf>
  </cellXfs>
  <cellStyles count="47">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2" xfId="19"/>
    <cellStyle name="Akzent2 2" xfId="20"/>
    <cellStyle name="Akzent3 2" xfId="21"/>
    <cellStyle name="Akzent4 2" xfId="22"/>
    <cellStyle name="Akzent5 2" xfId="23"/>
    <cellStyle name="Akzent6 2" xfId="24"/>
    <cellStyle name="Ausgabe 2" xfId="25"/>
    <cellStyle name="Berechnung 2" xfId="26"/>
    <cellStyle name="Eingabe 2" xfId="27"/>
    <cellStyle name="Ergebnis 2" xfId="28"/>
    <cellStyle name="Erklärender Text 2" xfId="29"/>
    <cellStyle name="Gut 2" xfId="30"/>
    <cellStyle name="Neutral 2" xfId="31"/>
    <cellStyle name="Notiz 2" xfId="32"/>
    <cellStyle name="Schlecht 2" xfId="33"/>
    <cellStyle name="Standard" xfId="0" builtinId="0"/>
    <cellStyle name="Standard 2" xfId="34"/>
    <cellStyle name="Standard 3" xfId="35"/>
    <cellStyle name="Standard_Grand Prix 24 Teilnehmer 4 Tische_2" xfId="36"/>
    <cellStyle name="Standard_Grand Prix 24 Teilnehmer 4 Tische_2 2" xfId="37"/>
    <cellStyle name="Standard_Tabelle1" xfId="38"/>
    <cellStyle name="Überschrift 1 2" xfId="39"/>
    <cellStyle name="Überschrift 2 2" xfId="40"/>
    <cellStyle name="Überschrift 3 2" xfId="41"/>
    <cellStyle name="Überschrift 4 2" xfId="42"/>
    <cellStyle name="Überschrift 5" xfId="43"/>
    <cellStyle name="Verknüpfte Zelle 2" xfId="44"/>
    <cellStyle name="Warnender Text 2" xfId="45"/>
    <cellStyle name="Zelle überprüfen 2" xfId="46"/>
  </cellStyles>
  <dxfs count="5">
    <dxf>
      <fill>
        <patternFill>
          <bgColor indexed="43"/>
        </patternFill>
      </fill>
    </dxf>
    <dxf>
      <fill>
        <patternFill>
          <bgColor indexed="43"/>
        </patternFill>
      </fill>
    </dxf>
    <dxf>
      <fill>
        <patternFill>
          <bgColor indexed="43"/>
        </patternFill>
      </fill>
    </dxf>
    <dxf>
      <font>
        <condense val="0"/>
        <extend val="0"/>
        <color indexed="9"/>
      </font>
    </dxf>
    <dxf>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76200</xdr:colOff>
      <xdr:row>1</xdr:row>
      <xdr:rowOff>76200</xdr:rowOff>
    </xdr:from>
    <xdr:to>
      <xdr:col>2</xdr:col>
      <xdr:colOff>847725</xdr:colOff>
      <xdr:row>2</xdr:row>
      <xdr:rowOff>323850</xdr:rowOff>
    </xdr:to>
    <xdr:pic>
      <xdr:nvPicPr>
        <xdr:cNvPr id="6285" name="Picture 5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925" y="152400"/>
          <a:ext cx="7715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3.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N40"/>
  <sheetViews>
    <sheetView showGridLines="0" tabSelected="1" zoomScale="85" zoomScaleNormal="85" workbookViewId="0">
      <selection activeCell="C13" sqref="C13"/>
    </sheetView>
  </sheetViews>
  <sheetFormatPr baseColWidth="10" defaultRowHeight="12.75"/>
  <cols>
    <col min="1" max="1" width="1.28515625" style="5" customWidth="1"/>
    <col min="2" max="2" width="5.7109375" style="5" customWidth="1"/>
    <col min="3" max="5" width="13.7109375" style="5" customWidth="1"/>
    <col min="6" max="6" width="0.85546875" style="19" customWidth="1"/>
    <col min="7" max="9" width="13.7109375" style="5" customWidth="1"/>
    <col min="10" max="10" width="1" style="5" customWidth="1"/>
    <col min="11" max="16384" width="11.42578125" style="5"/>
  </cols>
  <sheetData>
    <row r="1" spans="1:14" ht="6" customHeight="1" thickTop="1">
      <c r="A1" s="1"/>
      <c r="B1" s="2"/>
      <c r="C1" s="2"/>
      <c r="D1" s="2"/>
      <c r="E1" s="2"/>
      <c r="F1" s="2"/>
      <c r="G1" s="2"/>
      <c r="H1" s="2"/>
      <c r="I1" s="2"/>
      <c r="J1" s="3"/>
      <c r="K1" s="4"/>
    </row>
    <row r="2" spans="1:14" ht="33" customHeight="1">
      <c r="A2" s="6"/>
      <c r="B2" s="147"/>
      <c r="C2" s="153"/>
      <c r="D2" s="148" t="s">
        <v>268</v>
      </c>
      <c r="E2" s="149"/>
      <c r="F2" s="149"/>
      <c r="G2" s="149"/>
      <c r="H2" s="149"/>
      <c r="I2" s="150"/>
      <c r="J2" s="7"/>
      <c r="K2" s="4"/>
    </row>
    <row r="3" spans="1:14" ht="33" customHeight="1">
      <c r="A3" s="6"/>
      <c r="B3" s="147"/>
      <c r="C3" s="137"/>
      <c r="D3" s="151"/>
      <c r="E3" s="151"/>
      <c r="F3" s="151"/>
      <c r="G3" s="151"/>
      <c r="H3" s="151"/>
      <c r="I3" s="152"/>
      <c r="J3" s="7"/>
      <c r="K3" s="4"/>
    </row>
    <row r="4" spans="1:14" ht="24" customHeight="1">
      <c r="A4" s="6"/>
      <c r="B4" s="8"/>
      <c r="C4" s="160" t="s">
        <v>26</v>
      </c>
      <c r="D4" s="161"/>
      <c r="E4" s="161"/>
      <c r="F4" s="161"/>
      <c r="G4" s="161"/>
      <c r="H4" s="161"/>
      <c r="I4" s="162"/>
      <c r="J4" s="7"/>
      <c r="K4" s="4"/>
    </row>
    <row r="5" spans="1:14" ht="30">
      <c r="A5" s="6"/>
      <c r="B5" s="8"/>
      <c r="C5" s="17"/>
      <c r="D5" s="60" t="s">
        <v>0</v>
      </c>
      <c r="E5" s="61"/>
      <c r="F5" s="9"/>
      <c r="G5" s="10" t="s">
        <v>1</v>
      </c>
      <c r="H5" s="163">
        <v>1</v>
      </c>
      <c r="I5" s="164"/>
      <c r="J5" s="7"/>
      <c r="K5" s="4"/>
    </row>
    <row r="6" spans="1:14" s="16" customFormat="1" ht="4.5" customHeight="1">
      <c r="A6" s="11"/>
      <c r="B6" s="12"/>
      <c r="C6" s="13"/>
      <c r="D6" s="12"/>
      <c r="E6" s="12"/>
      <c r="F6" s="12"/>
      <c r="G6" s="12"/>
      <c r="H6" s="12"/>
      <c r="I6" s="12"/>
      <c r="J6" s="14"/>
      <c r="K6" s="15"/>
    </row>
    <row r="7" spans="1:14" ht="19.5">
      <c r="A7" s="6"/>
      <c r="B7" s="8"/>
      <c r="C7" s="17" t="s">
        <v>2</v>
      </c>
      <c r="D7" s="165">
        <f>IF(C4&lt;&gt;"",VLOOKUP(C4,Partie!B58:E68,4),"")</f>
        <v>43860</v>
      </c>
      <c r="E7" s="166"/>
      <c r="F7" s="8"/>
      <c r="G7" s="17" t="s">
        <v>3</v>
      </c>
      <c r="H7" s="158" t="s">
        <v>4</v>
      </c>
      <c r="I7" s="159"/>
      <c r="J7" s="7"/>
      <c r="K7" s="4"/>
    </row>
    <row r="8" spans="1:14" s="19" customFormat="1" ht="5.0999999999999996" customHeight="1">
      <c r="A8" s="6"/>
      <c r="B8" s="8"/>
      <c r="C8" s="8"/>
      <c r="D8" s="8"/>
      <c r="E8" s="18"/>
      <c r="F8" s="18"/>
      <c r="G8" s="8"/>
      <c r="H8" s="8"/>
      <c r="I8" s="18"/>
      <c r="J8" s="7"/>
      <c r="K8" s="8"/>
    </row>
    <row r="9" spans="1:14">
      <c r="A9" s="6"/>
      <c r="B9" s="8"/>
      <c r="C9" s="20" t="s">
        <v>5</v>
      </c>
      <c r="D9" s="154" t="str">
        <f>IF(C4&lt;&gt;"",VLOOKUP(C4,Partie!B58:D68,2,FALSE),"")</f>
        <v>PBSSC 1</v>
      </c>
      <c r="E9" s="155"/>
      <c r="F9" s="8"/>
      <c r="G9" s="20" t="s">
        <v>6</v>
      </c>
      <c r="H9" s="154" t="str">
        <f>IF(C4&lt;&gt;"",VLOOKUP(C4,Partie!B58:D68,3,FALSE),"")</f>
        <v>PBSSC 2</v>
      </c>
      <c r="I9" s="155"/>
      <c r="J9" s="7"/>
      <c r="K9" s="4"/>
    </row>
    <row r="10" spans="1:14" ht="20.25" customHeight="1">
      <c r="A10" s="6"/>
      <c r="B10" s="8"/>
      <c r="C10" s="21"/>
      <c r="D10" s="156"/>
      <c r="E10" s="157"/>
      <c r="F10" s="18"/>
      <c r="G10" s="21"/>
      <c r="H10" s="156"/>
      <c r="I10" s="157"/>
      <c r="J10" s="7"/>
      <c r="K10" s="4"/>
      <c r="M10" s="131" t="s">
        <v>276</v>
      </c>
      <c r="N10" s="133" t="s">
        <v>277</v>
      </c>
    </row>
    <row r="11" spans="1:14" ht="5.0999999999999996" customHeight="1">
      <c r="A11" s="6"/>
      <c r="B11" s="8"/>
      <c r="C11" s="8"/>
      <c r="D11" s="8"/>
      <c r="E11" s="22"/>
      <c r="F11" s="22"/>
      <c r="G11" s="8"/>
      <c r="H11" s="8"/>
      <c r="I11" s="22"/>
      <c r="J11" s="7"/>
      <c r="K11" s="4"/>
    </row>
    <row r="12" spans="1:14" ht="15">
      <c r="A12" s="6"/>
      <c r="B12" s="8"/>
      <c r="C12" s="23" t="s">
        <v>7</v>
      </c>
      <c r="D12" s="24" t="s">
        <v>8</v>
      </c>
      <c r="E12" s="25" t="s">
        <v>9</v>
      </c>
      <c r="F12" s="26"/>
      <c r="G12" s="25" t="s">
        <v>9</v>
      </c>
      <c r="H12" s="27" t="s">
        <v>8</v>
      </c>
      <c r="I12" s="28" t="s">
        <v>7</v>
      </c>
      <c r="J12" s="7"/>
      <c r="K12" s="4"/>
    </row>
    <row r="13" spans="1:14" ht="32.1" customHeight="1">
      <c r="A13" s="6"/>
      <c r="B13" s="136" t="s">
        <v>165</v>
      </c>
      <c r="C13" s="131"/>
      <c r="D13" s="140" t="str">
        <f>IF(C13&lt;&gt;"",VLOOKUP(C13,[0]!Spieler,2,FALSE),"")</f>
        <v/>
      </c>
      <c r="E13" s="141"/>
      <c r="F13" s="26"/>
      <c r="G13" s="132"/>
      <c r="H13" s="140" t="str">
        <f>IF(G13&lt;&gt;"",VLOOKUP(G13,[0]!Spieler,2,FALSE),"")</f>
        <v/>
      </c>
      <c r="I13" s="141"/>
      <c r="J13" s="7"/>
      <c r="K13" s="4"/>
      <c r="M13" s="134" t="s">
        <v>278</v>
      </c>
      <c r="N13" s="133" t="s">
        <v>279</v>
      </c>
    </row>
    <row r="14" spans="1:14" ht="32.1" customHeight="1">
      <c r="A14" s="6"/>
      <c r="B14" s="137"/>
      <c r="C14" s="127" t="s">
        <v>170</v>
      </c>
      <c r="D14" s="29"/>
      <c r="E14" s="30" t="str">
        <f>IF(OR(D14="",H14=""),"",IF(D14&gt;H14,1,0))</f>
        <v/>
      </c>
      <c r="F14" s="126"/>
      <c r="G14" s="30" t="str">
        <f>IF(OR($D14="",$H14=""),"",IF($D14&lt;$H14,1,0))</f>
        <v/>
      </c>
      <c r="H14" s="29"/>
      <c r="I14" s="127" t="s">
        <v>170</v>
      </c>
      <c r="J14" s="7"/>
      <c r="K14" s="4"/>
    </row>
    <row r="15" spans="1:14" ht="32.1" customHeight="1">
      <c r="A15" s="6"/>
      <c r="B15" s="136" t="s">
        <v>166</v>
      </c>
      <c r="C15" s="132"/>
      <c r="D15" s="140" t="str">
        <f>IF(C15&lt;&gt;"",VLOOKUP(C15,[0]!Spieler,2,FALSE),"")</f>
        <v/>
      </c>
      <c r="E15" s="141"/>
      <c r="F15" s="26"/>
      <c r="G15" s="132"/>
      <c r="H15" s="140" t="str">
        <f>IF(G15&lt;&gt;"",VLOOKUP(G15,[0]!Spieler,2,FALSE),"")</f>
        <v/>
      </c>
      <c r="I15" s="141"/>
      <c r="J15" s="7"/>
      <c r="K15" s="4"/>
    </row>
    <row r="16" spans="1:14" ht="32.1" customHeight="1">
      <c r="A16" s="6"/>
      <c r="B16" s="137"/>
      <c r="C16" s="127" t="s">
        <v>170</v>
      </c>
      <c r="D16" s="29"/>
      <c r="E16" s="30" t="str">
        <f>IF(OR(D16="",H16=""),"",IF(D16&gt;H16,1,0))</f>
        <v/>
      </c>
      <c r="F16" s="126"/>
      <c r="G16" s="30" t="str">
        <f>IF(OR($D16="",$H16=""),"",IF($D16&lt;$H16,1,0))</f>
        <v/>
      </c>
      <c r="H16" s="29"/>
      <c r="I16" s="127"/>
      <c r="J16" s="7"/>
      <c r="K16" s="4"/>
    </row>
    <row r="17" spans="1:11" ht="32.1" customHeight="1">
      <c r="A17" s="6"/>
      <c r="B17" s="136" t="s">
        <v>167</v>
      </c>
      <c r="C17" s="132"/>
      <c r="D17" s="140" t="str">
        <f>IF(C17&lt;&gt;"",VLOOKUP(C17,[0]!Spieler,2,FALSE),"")</f>
        <v/>
      </c>
      <c r="E17" s="141"/>
      <c r="F17" s="26"/>
      <c r="G17" s="132"/>
      <c r="H17" s="140" t="str">
        <f>IF(G17&lt;&gt;"",VLOOKUP(G17,[0]!Spieler,2,FALSE),"")</f>
        <v/>
      </c>
      <c r="I17" s="141"/>
      <c r="J17" s="7"/>
      <c r="K17" s="4"/>
    </row>
    <row r="18" spans="1:11" ht="32.1" customHeight="1">
      <c r="A18" s="6"/>
      <c r="B18" s="138"/>
      <c r="C18" s="132"/>
      <c r="D18" s="140" t="str">
        <f>IF(C18&lt;&gt;"",VLOOKUP(C18,[0]!Spieler,2,FALSE),"")</f>
        <v/>
      </c>
      <c r="E18" s="141"/>
      <c r="F18" s="26"/>
      <c r="G18" s="132"/>
      <c r="H18" s="140" t="str">
        <f>IF(G18&lt;&gt;"",VLOOKUP(G18,[0]!Spieler,2,FALSE),"")</f>
        <v/>
      </c>
      <c r="I18" s="141"/>
      <c r="J18" s="7"/>
      <c r="K18" s="4"/>
    </row>
    <row r="19" spans="1:11" ht="32.1" customHeight="1">
      <c r="A19" s="6"/>
      <c r="B19" s="137"/>
      <c r="C19" s="127" t="s">
        <v>170</v>
      </c>
      <c r="D19" s="29"/>
      <c r="E19" s="30" t="str">
        <f>IF(OR(D19="",H19=""),"",IF(D19&gt;H19,1,0))</f>
        <v/>
      </c>
      <c r="F19" s="126"/>
      <c r="G19" s="30" t="str">
        <f>IF(OR($D19="",$H19=""),"",IF($D19&lt;$H19,1,0))</f>
        <v/>
      </c>
      <c r="H19" s="29"/>
      <c r="I19" s="127" t="s">
        <v>170</v>
      </c>
      <c r="J19" s="7"/>
      <c r="K19" s="4"/>
    </row>
    <row r="20" spans="1:11" ht="32.1" customHeight="1">
      <c r="A20" s="6"/>
      <c r="B20" s="136" t="s">
        <v>168</v>
      </c>
      <c r="C20" s="132"/>
      <c r="D20" s="140" t="str">
        <f>IF(C20&lt;&gt;"",VLOOKUP(C20,[0]!Spieler,2,FALSE),"")</f>
        <v/>
      </c>
      <c r="E20" s="141"/>
      <c r="F20" s="26"/>
      <c r="G20" s="132"/>
      <c r="H20" s="140" t="str">
        <f>IF(G20&lt;&gt;"",VLOOKUP(G20,[0]!Spieler,2,FALSE),"")</f>
        <v/>
      </c>
      <c r="I20" s="141"/>
      <c r="J20" s="7"/>
      <c r="K20" s="4"/>
    </row>
    <row r="21" spans="1:11" ht="32.1" customHeight="1">
      <c r="A21" s="6"/>
      <c r="B21" s="137"/>
      <c r="C21" s="127" t="s">
        <v>170</v>
      </c>
      <c r="D21" s="29"/>
      <c r="E21" s="30" t="str">
        <f>IF(OR(D21="",H21=""),"",IF(D21&gt;H21,1,0))</f>
        <v/>
      </c>
      <c r="F21" s="126"/>
      <c r="G21" s="30" t="str">
        <f>IF(OR($D21="",$H21=""),"",IF($D21&lt;$H21,1,0))</f>
        <v/>
      </c>
      <c r="H21" s="29"/>
      <c r="I21" s="127" t="s">
        <v>170</v>
      </c>
      <c r="J21" s="7"/>
      <c r="K21" s="4"/>
    </row>
    <row r="22" spans="1:11" ht="32.1" customHeight="1">
      <c r="A22" s="6"/>
      <c r="B22" s="136" t="s">
        <v>169</v>
      </c>
      <c r="C22" s="132"/>
      <c r="D22" s="140" t="str">
        <f>IF(C22&lt;&gt;"",VLOOKUP(C22,[0]!Spieler,2,FALSE),"")</f>
        <v/>
      </c>
      <c r="E22" s="141"/>
      <c r="F22" s="26"/>
      <c r="G22" s="132"/>
      <c r="H22" s="140" t="str">
        <f>IF(G22&lt;&gt;"",VLOOKUP(G22,[0]!Spieler,2,FALSE),"")</f>
        <v/>
      </c>
      <c r="I22" s="141"/>
      <c r="J22" s="7"/>
      <c r="K22" s="4"/>
    </row>
    <row r="23" spans="1:11" ht="32.1" customHeight="1">
      <c r="A23" s="6"/>
      <c r="B23" s="137"/>
      <c r="C23" s="127" t="s">
        <v>170</v>
      </c>
      <c r="D23" s="29"/>
      <c r="E23" s="30" t="str">
        <f>IF(OR(D23="",H23=""),"",IF(D23&gt;H23,1,0))</f>
        <v/>
      </c>
      <c r="F23" s="126"/>
      <c r="G23" s="30" t="str">
        <f>IF(OR($D23="",$H23=""),"",IF($D23&lt;$H23,1,0))</f>
        <v/>
      </c>
      <c r="H23" s="29"/>
      <c r="I23" s="127" t="s">
        <v>170</v>
      </c>
      <c r="J23" s="7"/>
      <c r="K23" s="4"/>
    </row>
    <row r="24" spans="1:11" ht="32.1" customHeight="1">
      <c r="A24" s="6"/>
      <c r="B24" s="31"/>
      <c r="C24" s="32" t="s">
        <v>10</v>
      </c>
      <c r="D24" s="8"/>
      <c r="E24" s="128" t="str">
        <f>IF(OR(SUM(E14,E16,E19,E21,E23)&gt;0,SUM(G14,G16,G19,G21,G23)&gt;0),SUM(E14,E16,E19,E21,E23),"")</f>
        <v/>
      </c>
      <c r="F24" s="129"/>
      <c r="G24" s="128" t="str">
        <f>IF(OR(SUM(E14,E16,E19,E21,E23)&gt;0,SUM(G14,G16,G19,G21,G23)&gt;0),SUM(G14,G16,G19,G21,G23),"")</f>
        <v/>
      </c>
      <c r="H24" s="8"/>
      <c r="I24" s="8"/>
      <c r="J24" s="7"/>
      <c r="K24" s="4"/>
    </row>
    <row r="25" spans="1:11" ht="17.25" customHeight="1">
      <c r="A25" s="6"/>
      <c r="B25" s="31"/>
      <c r="C25" s="32"/>
      <c r="D25" s="8"/>
      <c r="E25" s="8"/>
      <c r="F25" s="8"/>
      <c r="G25" s="8"/>
      <c r="H25" s="8"/>
      <c r="I25" s="8"/>
      <c r="J25" s="7"/>
      <c r="K25" s="4"/>
    </row>
    <row r="26" spans="1:11" ht="13.5" customHeight="1">
      <c r="A26" s="6"/>
      <c r="B26" s="31"/>
      <c r="C26" s="142" t="s">
        <v>11</v>
      </c>
      <c r="D26" s="143"/>
      <c r="E26" s="33"/>
      <c r="F26" s="33"/>
      <c r="G26" s="33"/>
      <c r="H26" s="33"/>
      <c r="I26" s="34"/>
      <c r="J26" s="7"/>
      <c r="K26" s="4"/>
    </row>
    <row r="27" spans="1:11" ht="52.5" customHeight="1">
      <c r="A27" s="6"/>
      <c r="C27" s="144"/>
      <c r="D27" s="145"/>
      <c r="E27" s="145"/>
      <c r="F27" s="145"/>
      <c r="G27" s="145"/>
      <c r="H27" s="145"/>
      <c r="I27" s="146"/>
      <c r="J27" s="7"/>
      <c r="K27" s="4"/>
    </row>
    <row r="28" spans="1:11" ht="5.0999999999999996" customHeight="1">
      <c r="A28" s="6"/>
      <c r="B28" s="8"/>
      <c r="C28" s="8"/>
      <c r="D28" s="8"/>
      <c r="E28" s="8"/>
      <c r="F28" s="8"/>
      <c r="G28" s="8"/>
      <c r="H28" s="8"/>
      <c r="I28" s="8"/>
      <c r="J28" s="7"/>
      <c r="K28" s="4"/>
    </row>
    <row r="29" spans="1:11" s="42" customFormat="1" ht="15" customHeight="1">
      <c r="A29" s="35"/>
      <c r="B29" s="36"/>
      <c r="C29" s="37" t="str">
        <f>CONCATENATE("Unterschrift ",D9,":")</f>
        <v>Unterschrift PBSSC 1:</v>
      </c>
      <c r="D29" s="38"/>
      <c r="E29" s="39"/>
      <c r="F29" s="36"/>
      <c r="G29" s="37" t="str">
        <f>CONCATENATE("Unterschrift ",H9,":")</f>
        <v>Unterschrift PBSSC 2:</v>
      </c>
      <c r="H29" s="38"/>
      <c r="I29" s="39"/>
      <c r="J29" s="40"/>
      <c r="K29" s="41"/>
    </row>
    <row r="30" spans="1:11" s="42" customFormat="1" ht="15" customHeight="1">
      <c r="A30" s="35"/>
      <c r="B30" s="36"/>
      <c r="C30" s="43"/>
      <c r="D30" s="36"/>
      <c r="E30" s="44"/>
      <c r="F30" s="36"/>
      <c r="G30" s="43"/>
      <c r="H30" s="36"/>
      <c r="I30" s="44"/>
      <c r="J30" s="40"/>
      <c r="K30" s="41"/>
    </row>
    <row r="31" spans="1:11" s="42" customFormat="1" ht="15" customHeight="1">
      <c r="A31" s="35"/>
      <c r="B31" s="36"/>
      <c r="C31" s="45"/>
      <c r="D31" s="46"/>
      <c r="E31" s="47"/>
      <c r="F31" s="48"/>
      <c r="G31" s="45"/>
      <c r="H31" s="46"/>
      <c r="I31" s="47"/>
      <c r="J31" s="40"/>
      <c r="K31" s="41"/>
    </row>
    <row r="32" spans="1:11" s="42" customFormat="1" ht="5.0999999999999996" customHeight="1">
      <c r="A32" s="35"/>
      <c r="B32" s="36"/>
      <c r="C32" s="36"/>
      <c r="D32" s="36"/>
      <c r="E32" s="48"/>
      <c r="F32" s="48"/>
      <c r="G32" s="36"/>
      <c r="H32" s="36"/>
      <c r="I32" s="48"/>
      <c r="J32" s="40"/>
      <c r="K32" s="41"/>
    </row>
    <row r="33" spans="1:11" ht="5.0999999999999996" customHeight="1">
      <c r="A33" s="6"/>
      <c r="B33" s="8"/>
      <c r="C33" s="8"/>
      <c r="D33" s="8"/>
      <c r="E33" s="8"/>
      <c r="F33" s="8"/>
      <c r="G33" s="8"/>
      <c r="H33" s="8"/>
      <c r="I33" s="8"/>
      <c r="J33" s="7"/>
      <c r="K33" s="4"/>
    </row>
    <row r="34" spans="1:11" s="42" customFormat="1" ht="15" customHeight="1">
      <c r="A34" s="35"/>
      <c r="B34" s="36"/>
      <c r="C34" s="36"/>
      <c r="D34" s="36"/>
      <c r="E34" s="36"/>
      <c r="F34" s="36"/>
      <c r="G34" s="36"/>
      <c r="H34" s="36"/>
      <c r="I34" s="36"/>
      <c r="J34" s="40"/>
      <c r="K34" s="41"/>
    </row>
    <row r="35" spans="1:11" s="42" customFormat="1" ht="15" customHeight="1">
      <c r="A35" s="35"/>
      <c r="B35" s="36"/>
      <c r="C35" s="36"/>
      <c r="D35" s="36"/>
      <c r="E35" s="36"/>
      <c r="F35" s="36"/>
      <c r="G35" s="36"/>
      <c r="H35" s="36"/>
      <c r="I35" s="36"/>
      <c r="J35" s="40"/>
      <c r="K35" s="41"/>
    </row>
    <row r="36" spans="1:11" s="42" customFormat="1" ht="15" customHeight="1">
      <c r="A36" s="35"/>
      <c r="B36" s="36"/>
      <c r="C36" s="36"/>
      <c r="D36" s="36"/>
      <c r="E36" s="48"/>
      <c r="F36" s="36"/>
      <c r="G36" s="36"/>
      <c r="H36" s="36"/>
      <c r="I36" s="48"/>
      <c r="J36" s="40"/>
      <c r="K36" s="41"/>
    </row>
    <row r="37" spans="1:11" ht="5.0999999999999996" customHeight="1">
      <c r="A37" s="6"/>
      <c r="B37" s="8"/>
      <c r="C37" s="8"/>
      <c r="D37" s="8"/>
      <c r="E37" s="8"/>
      <c r="F37" s="8"/>
      <c r="G37" s="8"/>
      <c r="H37" s="8"/>
      <c r="I37" s="22"/>
      <c r="J37" s="7"/>
      <c r="K37" s="4"/>
    </row>
    <row r="38" spans="1:11" ht="18">
      <c r="A38" s="6"/>
      <c r="B38" s="139" t="s">
        <v>275</v>
      </c>
      <c r="C38" s="139"/>
      <c r="D38" s="139"/>
      <c r="E38" s="139"/>
      <c r="F38" s="139"/>
      <c r="G38" s="139"/>
      <c r="H38" s="139"/>
      <c r="I38" s="139"/>
      <c r="J38" s="7"/>
      <c r="K38" s="4"/>
    </row>
    <row r="39" spans="1:11" ht="6" customHeight="1" thickBot="1">
      <c r="A39" s="49"/>
      <c r="B39" s="50"/>
      <c r="C39" s="50"/>
      <c r="D39" s="50"/>
      <c r="E39" s="50"/>
      <c r="F39" s="50"/>
      <c r="G39" s="50"/>
      <c r="H39" s="50"/>
      <c r="I39" s="50"/>
      <c r="J39" s="51"/>
      <c r="K39" s="4"/>
    </row>
    <row r="40" spans="1:11" ht="13.5" thickTop="1">
      <c r="A40" s="4"/>
      <c r="B40" s="4"/>
      <c r="C40" s="4"/>
      <c r="D40" s="4"/>
      <c r="E40" s="4"/>
      <c r="F40" s="8"/>
      <c r="G40" s="4"/>
      <c r="H40" s="4"/>
      <c r="I40" s="4"/>
      <c r="J40" s="4"/>
      <c r="K40" s="4"/>
    </row>
  </sheetData>
  <sheetProtection algorithmName="SHA-512" hashValue="Ulw3H0Cizh4loxDA2TBlc/u63WfyV8X8k73NJW1x4J/Ih9azoMDSFSlHqC8sO/JHUIpKIRRDA3WYLWr80ju3Vw==" saltValue="IoVX59F6Fy1Ukd+88iDrMg==" spinCount="100000" sheet="1" selectLockedCells="1"/>
  <mergeCells count="29">
    <mergeCell ref="D15:E15"/>
    <mergeCell ref="H15:I15"/>
    <mergeCell ref="H5:I5"/>
    <mergeCell ref="D7:E7"/>
    <mergeCell ref="D18:E18"/>
    <mergeCell ref="H18:I18"/>
    <mergeCell ref="B2:B3"/>
    <mergeCell ref="D2:I3"/>
    <mergeCell ref="C2:C3"/>
    <mergeCell ref="D9:E10"/>
    <mergeCell ref="H9:I10"/>
    <mergeCell ref="H7:I7"/>
    <mergeCell ref="C4:I4"/>
    <mergeCell ref="B15:B16"/>
    <mergeCell ref="B17:B19"/>
    <mergeCell ref="B13:B14"/>
    <mergeCell ref="B38:I38"/>
    <mergeCell ref="D20:E20"/>
    <mergeCell ref="H20:I20"/>
    <mergeCell ref="C26:D26"/>
    <mergeCell ref="C27:I27"/>
    <mergeCell ref="H22:I22"/>
    <mergeCell ref="B22:B23"/>
    <mergeCell ref="B20:B21"/>
    <mergeCell ref="D13:E13"/>
    <mergeCell ref="D22:E22"/>
    <mergeCell ref="H13:I13"/>
    <mergeCell ref="D17:E17"/>
    <mergeCell ref="H17:I17"/>
  </mergeCells>
  <phoneticPr fontId="16" type="noConversion"/>
  <conditionalFormatting sqref="H5:I5 H7:I7 H9:I10 D9:E10 C19:D19 C21:D21 H19:I19 H21:I21 C27:I27 H16:I16 C16:D16 H23:I23 C23:D23">
    <cfRule type="cellIs" dxfId="4" priority="10" stopIfTrue="1" operator="equal">
      <formula>""</formula>
    </cfRule>
  </conditionalFormatting>
  <conditionalFormatting sqref="E14:G14 E16:G16 E19:G19 E21:G21 E23:G23">
    <cfRule type="expression" dxfId="3" priority="11" stopIfTrue="1">
      <formula>$D$14=""</formula>
    </cfRule>
  </conditionalFormatting>
  <conditionalFormatting sqref="C14:D14">
    <cfRule type="cellIs" dxfId="2" priority="4" stopIfTrue="1" operator="equal">
      <formula>""</formula>
    </cfRule>
  </conditionalFormatting>
  <conditionalFormatting sqref="H14:I14">
    <cfRule type="cellIs" dxfId="1" priority="2" stopIfTrue="1" operator="equal">
      <formula>""</formula>
    </cfRule>
  </conditionalFormatting>
  <conditionalFormatting sqref="M13">
    <cfRule type="cellIs" dxfId="0" priority="1" stopIfTrue="1" operator="equal">
      <formula>""</formula>
    </cfRule>
  </conditionalFormatting>
  <dataValidations count="5">
    <dataValidation type="list" allowBlank="1" showInputMessage="1" showErrorMessage="1" sqref="C4:I4">
      <formula1>Mannschaften</formula1>
    </dataValidation>
    <dataValidation type="list" allowBlank="1" showInputMessage="1" showErrorMessage="1" sqref="H5:I5">
      <formula1>Runden</formula1>
    </dataValidation>
    <dataValidation type="custom" allowBlank="1" showInputMessage="1" showErrorMessage="1" sqref="G22 G17:G18 G20 G15">
      <formula1>LIZENZ_NR_PBSSC</formula1>
    </dataValidation>
    <dataValidation type="custom" allowBlank="1" showInputMessage="1" showErrorMessage="1" sqref="C22 C17:C18 C20 C15">
      <formula1>LIZENZ_NR_SC4DS</formula1>
    </dataValidation>
    <dataValidation type="custom" allowBlank="1" showInputMessage="1" showErrorMessage="1" sqref="C13 C16 C19 G13">
      <formula1>LIZENZ_NR_FRSCA</formula1>
    </dataValidation>
  </dataValidations>
  <printOptions horizontalCentered="1" verticalCentered="1"/>
  <pageMargins left="0.55118110236220474" right="0.47244094488188981" top="0.39370078740157483" bottom="0.31496062992125984" header="0" footer="0"/>
  <pageSetup paperSize="9" orientation="portrait" r:id="rId1"/>
  <headerFooter alignWithMargins="0"/>
  <customProperties>
    <customPr name="ActiveCell"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B1:E149"/>
  <sheetViews>
    <sheetView zoomScale="115" workbookViewId="0">
      <pane xSplit="1" ySplit="1" topLeftCell="B18" activePane="bottomRight" state="frozen"/>
      <selection activeCell="H5" sqref="H5:I5"/>
      <selection pane="topRight" activeCell="H5" sqref="H5:I5"/>
      <selection pane="bottomLeft" activeCell="H5" sqref="H5:I5"/>
      <selection pane="bottomRight" activeCell="I38" sqref="I38"/>
    </sheetView>
  </sheetViews>
  <sheetFormatPr baseColWidth="10" defaultRowHeight="12.75"/>
  <cols>
    <col min="1" max="1" width="0.85546875" customWidth="1"/>
    <col min="2" max="2" width="10.140625" bestFit="1" customWidth="1"/>
    <col min="3" max="3" width="30.28515625" bestFit="1" customWidth="1"/>
    <col min="4" max="4" width="13.5703125" style="62" hidden="1" customWidth="1"/>
    <col min="5" max="5" width="13.140625" style="62" hidden="1" customWidth="1"/>
  </cols>
  <sheetData>
    <row r="1" spans="2:5">
      <c r="B1" s="135" t="s">
        <v>16</v>
      </c>
      <c r="C1" s="135" t="s">
        <v>150</v>
      </c>
      <c r="D1" s="135" t="s">
        <v>280</v>
      </c>
      <c r="E1" s="135" t="s">
        <v>281</v>
      </c>
    </row>
    <row r="2" spans="2:5" s="5" customFormat="1">
      <c r="B2" s="63">
        <v>1001</v>
      </c>
      <c r="C2" s="64" t="str">
        <f t="shared" ref="C2:C29" si="0">CONCATENATE(D2," ",E2)</f>
        <v>Arno Wild</v>
      </c>
      <c r="D2" s="65" t="s">
        <v>22</v>
      </c>
      <c r="E2" s="65" t="s">
        <v>23</v>
      </c>
    </row>
    <row r="3" spans="2:5" s="5" customFormat="1">
      <c r="B3" s="66">
        <v>1002</v>
      </c>
      <c r="C3" s="64" t="str">
        <f t="shared" si="0"/>
        <v>Claudia Weber</v>
      </c>
      <c r="D3" s="65" t="s">
        <v>24</v>
      </c>
      <c r="E3" s="65" t="s">
        <v>25</v>
      </c>
    </row>
    <row r="4" spans="2:5" s="5" customFormat="1">
      <c r="B4" s="66">
        <v>1003</v>
      </c>
      <c r="C4" s="64" t="str">
        <f t="shared" si="0"/>
        <v>Günter Tonich</v>
      </c>
      <c r="D4" s="65" t="s">
        <v>27</v>
      </c>
      <c r="E4" s="65" t="s">
        <v>28</v>
      </c>
    </row>
    <row r="5" spans="2:5" s="5" customFormat="1">
      <c r="B5" s="66">
        <v>1005</v>
      </c>
      <c r="C5" s="64" t="str">
        <f t="shared" si="0"/>
        <v>Christian Spalt</v>
      </c>
      <c r="D5" s="65" t="s">
        <v>30</v>
      </c>
      <c r="E5" s="65" t="s">
        <v>31</v>
      </c>
    </row>
    <row r="6" spans="2:5" s="5" customFormat="1">
      <c r="B6" s="66">
        <v>1006</v>
      </c>
      <c r="C6" s="64" t="str">
        <f t="shared" si="0"/>
        <v>Martin Rosenberger</v>
      </c>
      <c r="D6" s="65" t="s">
        <v>32</v>
      </c>
      <c r="E6" s="65" t="s">
        <v>33</v>
      </c>
    </row>
    <row r="7" spans="2:5" s="5" customFormat="1">
      <c r="B7" s="66">
        <v>1007</v>
      </c>
      <c r="C7" s="64" t="str">
        <f t="shared" si="0"/>
        <v>Angelika Neyer</v>
      </c>
      <c r="D7" s="65" t="s">
        <v>34</v>
      </c>
      <c r="E7" s="65" t="s">
        <v>35</v>
      </c>
    </row>
    <row r="8" spans="2:5" s="5" customFormat="1">
      <c r="B8" s="66">
        <v>1008</v>
      </c>
      <c r="C8" s="64" t="str">
        <f t="shared" si="0"/>
        <v>Robert Leierer</v>
      </c>
      <c r="D8" s="65" t="s">
        <v>36</v>
      </c>
      <c r="E8" s="65" t="s">
        <v>37</v>
      </c>
    </row>
    <row r="9" spans="2:5" s="5" customFormat="1">
      <c r="B9" s="66">
        <v>1009</v>
      </c>
      <c r="C9" s="64" t="str">
        <f t="shared" si="0"/>
        <v>Joachim Gantner</v>
      </c>
      <c r="D9" s="65" t="s">
        <v>39</v>
      </c>
      <c r="E9" s="65" t="s">
        <v>40</v>
      </c>
    </row>
    <row r="10" spans="2:5" s="5" customFormat="1">
      <c r="B10" s="66">
        <v>1010</v>
      </c>
      <c r="C10" s="64" t="str">
        <f t="shared" si="0"/>
        <v>Alexander Spalt</v>
      </c>
      <c r="D10" s="65" t="s">
        <v>41</v>
      </c>
      <c r="E10" s="65" t="s">
        <v>31</v>
      </c>
    </row>
    <row r="11" spans="2:5" s="5" customFormat="1">
      <c r="B11" s="66">
        <v>1014</v>
      </c>
      <c r="C11" s="64" t="str">
        <f t="shared" si="0"/>
        <v>Karin Lampert</v>
      </c>
      <c r="D11" s="65" t="s">
        <v>45</v>
      </c>
      <c r="E11" s="65" t="s">
        <v>46</v>
      </c>
    </row>
    <row r="12" spans="2:5" s="5" customFormat="1">
      <c r="B12" s="66">
        <v>1015</v>
      </c>
      <c r="C12" s="64" t="str">
        <f t="shared" si="0"/>
        <v>Wolfgang Sandholzer</v>
      </c>
      <c r="D12" s="65" t="s">
        <v>44</v>
      </c>
      <c r="E12" s="65" t="s">
        <v>47</v>
      </c>
    </row>
    <row r="13" spans="2:5" s="5" customFormat="1">
      <c r="B13" s="66">
        <v>1016</v>
      </c>
      <c r="C13" s="64" t="str">
        <f t="shared" si="0"/>
        <v>Mike  Schöch</v>
      </c>
      <c r="D13" s="65" t="s">
        <v>48</v>
      </c>
      <c r="E13" s="65" t="s">
        <v>49</v>
      </c>
    </row>
    <row r="14" spans="2:5" s="5" customFormat="1">
      <c r="B14" s="66">
        <v>1017</v>
      </c>
      <c r="C14" s="64" t="str">
        <f t="shared" si="0"/>
        <v>Heike Stohs</v>
      </c>
      <c r="D14" s="65" t="s">
        <v>50</v>
      </c>
      <c r="E14" s="65" t="s">
        <v>51</v>
      </c>
    </row>
    <row r="15" spans="2:5" s="5" customFormat="1">
      <c r="B15" s="66">
        <v>1019</v>
      </c>
      <c r="C15" s="64" t="str">
        <f t="shared" si="0"/>
        <v>André Bolter</v>
      </c>
      <c r="D15" s="65" t="s">
        <v>52</v>
      </c>
      <c r="E15" s="65" t="s">
        <v>53</v>
      </c>
    </row>
    <row r="16" spans="2:5" s="5" customFormat="1">
      <c r="B16" s="66">
        <v>1020</v>
      </c>
      <c r="C16" s="64" t="str">
        <f t="shared" si="0"/>
        <v>Kai Klien</v>
      </c>
      <c r="D16" s="65" t="s">
        <v>54</v>
      </c>
      <c r="E16" s="65" t="s">
        <v>55</v>
      </c>
    </row>
    <row r="17" spans="2:5" s="5" customFormat="1">
      <c r="B17" s="63">
        <v>1021</v>
      </c>
      <c r="C17" s="64" t="str">
        <f t="shared" si="0"/>
        <v>Christian Sonderegger</v>
      </c>
      <c r="D17" s="65" t="s">
        <v>30</v>
      </c>
      <c r="E17" s="65" t="s">
        <v>56</v>
      </c>
    </row>
    <row r="18" spans="2:5" s="5" customFormat="1">
      <c r="B18" s="63">
        <v>1022</v>
      </c>
      <c r="C18" s="64" t="str">
        <f t="shared" si="0"/>
        <v>Ralph Suppan</v>
      </c>
      <c r="D18" s="65" t="s">
        <v>57</v>
      </c>
      <c r="E18" s="65" t="s">
        <v>58</v>
      </c>
    </row>
    <row r="19" spans="2:5" s="5" customFormat="1">
      <c r="B19" s="63">
        <v>1023</v>
      </c>
      <c r="C19" s="64" t="str">
        <f t="shared" si="0"/>
        <v>Karlheinz Sonderegger</v>
      </c>
      <c r="D19" s="65" t="s">
        <v>59</v>
      </c>
      <c r="E19" s="65" t="s">
        <v>56</v>
      </c>
    </row>
    <row r="20" spans="2:5" s="5" customFormat="1">
      <c r="B20" s="63">
        <v>1024</v>
      </c>
      <c r="C20" s="64" t="str">
        <f t="shared" si="0"/>
        <v>Filip Bartenbach</v>
      </c>
      <c r="D20" s="65" t="s">
        <v>60</v>
      </c>
      <c r="E20" s="65" t="s">
        <v>61</v>
      </c>
    </row>
    <row r="21" spans="2:5" s="5" customFormat="1">
      <c r="B21" s="63">
        <v>1025</v>
      </c>
      <c r="C21" s="64" t="str">
        <f t="shared" si="0"/>
        <v>Jürgen Sturn</v>
      </c>
      <c r="D21" s="65" t="s">
        <v>62</v>
      </c>
      <c r="E21" s="65" t="s">
        <v>63</v>
      </c>
    </row>
    <row r="22" spans="2:5" s="5" customFormat="1">
      <c r="B22" s="63">
        <v>1026</v>
      </c>
      <c r="C22" s="64" t="str">
        <f t="shared" si="0"/>
        <v>Christian Kremnitzer</v>
      </c>
      <c r="D22" s="65" t="s">
        <v>30</v>
      </c>
      <c r="E22" s="65" t="s">
        <v>64</v>
      </c>
    </row>
    <row r="23" spans="2:5" s="5" customFormat="1">
      <c r="B23" s="63">
        <v>1027</v>
      </c>
      <c r="C23" s="64" t="str">
        <f t="shared" si="0"/>
        <v>Jürgen Bischof</v>
      </c>
      <c r="D23" s="65" t="s">
        <v>62</v>
      </c>
      <c r="E23" s="65" t="s">
        <v>65</v>
      </c>
    </row>
    <row r="24" spans="2:5" s="5" customFormat="1">
      <c r="B24" s="63">
        <v>1028</v>
      </c>
      <c r="C24" s="64" t="str">
        <f t="shared" si="0"/>
        <v>Marco Stoss</v>
      </c>
      <c r="D24" s="65" t="s">
        <v>66</v>
      </c>
      <c r="E24" s="65" t="s">
        <v>67</v>
      </c>
    </row>
    <row r="25" spans="2:5" s="5" customFormat="1">
      <c r="B25" s="63">
        <v>1030</v>
      </c>
      <c r="C25" s="64" t="str">
        <f t="shared" si="0"/>
        <v>Erni Burtscher</v>
      </c>
      <c r="D25" s="65" t="s">
        <v>70</v>
      </c>
      <c r="E25" s="65" t="s">
        <v>71</v>
      </c>
    </row>
    <row r="26" spans="2:5" s="5" customFormat="1">
      <c r="B26" s="63">
        <v>1031</v>
      </c>
      <c r="C26" s="64" t="str">
        <f t="shared" si="0"/>
        <v>Matthias Kopf</v>
      </c>
      <c r="D26" s="65" t="s">
        <v>72</v>
      </c>
      <c r="E26" s="65" t="s">
        <v>73</v>
      </c>
    </row>
    <row r="27" spans="2:5" s="5" customFormat="1">
      <c r="B27" s="63">
        <v>1033</v>
      </c>
      <c r="C27" s="64" t="str">
        <f>CONCATENATE(D27," ",E27)</f>
        <v>Sandro Woodtli</v>
      </c>
      <c r="D27" s="65" t="s">
        <v>75</v>
      </c>
      <c r="E27" s="65" t="s">
        <v>76</v>
      </c>
    </row>
    <row r="28" spans="2:5" s="5" customFormat="1">
      <c r="B28" s="63">
        <v>1034</v>
      </c>
      <c r="C28" s="64" t="str">
        <f t="shared" si="0"/>
        <v>Karl Heinz Meyer</v>
      </c>
      <c r="D28" s="65" t="s">
        <v>152</v>
      </c>
      <c r="E28" s="65" t="s">
        <v>153</v>
      </c>
    </row>
    <row r="29" spans="2:5" s="5" customFormat="1">
      <c r="B29" s="63">
        <v>1035</v>
      </c>
      <c r="C29" s="64" t="str">
        <f t="shared" si="0"/>
        <v>Klaus Drexel</v>
      </c>
      <c r="D29" s="65" t="s">
        <v>118</v>
      </c>
      <c r="E29" s="65" t="s">
        <v>154</v>
      </c>
    </row>
    <row r="30" spans="2:5" s="5" customFormat="1">
      <c r="B30" s="63">
        <v>1036</v>
      </c>
      <c r="C30" s="64" t="str">
        <f t="shared" ref="C30:C39" si="1">CONCATENATE(D30," ",E30)</f>
        <v>Daniel Bechtold</v>
      </c>
      <c r="D30" s="65" t="s">
        <v>122</v>
      </c>
      <c r="E30" s="65" t="s">
        <v>155</v>
      </c>
    </row>
    <row r="31" spans="2:5" s="5" customFormat="1">
      <c r="B31" s="63">
        <v>1037</v>
      </c>
      <c r="C31" s="64" t="str">
        <f t="shared" si="1"/>
        <v>Karim Frick</v>
      </c>
      <c r="D31" s="65" t="s">
        <v>176</v>
      </c>
      <c r="E31" s="65" t="s">
        <v>78</v>
      </c>
    </row>
    <row r="32" spans="2:5" s="5" customFormat="1">
      <c r="B32" s="63">
        <v>1038</v>
      </c>
      <c r="C32" s="64" t="str">
        <f t="shared" si="1"/>
        <v>The-Dung Tang</v>
      </c>
      <c r="D32" s="65" t="s">
        <v>177</v>
      </c>
      <c r="E32" s="65" t="s">
        <v>178</v>
      </c>
    </row>
    <row r="33" spans="2:5" s="5" customFormat="1">
      <c r="B33" s="63">
        <v>1039</v>
      </c>
      <c r="C33" s="64" t="str">
        <f t="shared" si="1"/>
        <v>Edin Hodzic</v>
      </c>
      <c r="D33" s="65" t="s">
        <v>174</v>
      </c>
      <c r="E33" s="65" t="s">
        <v>175</v>
      </c>
    </row>
    <row r="34" spans="2:5" s="5" customFormat="1">
      <c r="B34" s="63">
        <v>1040</v>
      </c>
      <c r="C34" s="64" t="str">
        <f t="shared" si="1"/>
        <v>Christoph Fröhle</v>
      </c>
      <c r="D34" s="65" t="s">
        <v>183</v>
      </c>
      <c r="E34" s="65" t="s">
        <v>184</v>
      </c>
    </row>
    <row r="35" spans="2:5" s="5" customFormat="1">
      <c r="B35" s="63">
        <v>1041</v>
      </c>
      <c r="C35" s="64" t="str">
        <f t="shared" si="1"/>
        <v>Oliver Bindel</v>
      </c>
      <c r="D35" s="65" t="s">
        <v>185</v>
      </c>
      <c r="E35" s="65" t="s">
        <v>210</v>
      </c>
    </row>
    <row r="36" spans="2:5" s="5" customFormat="1">
      <c r="B36" s="63">
        <v>1042</v>
      </c>
      <c r="C36" s="64" t="str">
        <f t="shared" si="1"/>
        <v>Jürgen Mass</v>
      </c>
      <c r="D36" s="65" t="s">
        <v>62</v>
      </c>
      <c r="E36" s="65" t="s">
        <v>180</v>
      </c>
    </row>
    <row r="37" spans="2:5" s="5" customFormat="1">
      <c r="B37" s="63">
        <v>1043</v>
      </c>
      <c r="C37" s="64" t="str">
        <f>CONCATENATE(D37," ",E37)</f>
        <v>Silvio Zugec</v>
      </c>
      <c r="D37" s="65" t="s">
        <v>186</v>
      </c>
      <c r="E37" s="65" t="s">
        <v>187</v>
      </c>
    </row>
    <row r="38" spans="2:5" s="5" customFormat="1">
      <c r="B38" s="63">
        <v>1044</v>
      </c>
      <c r="C38" s="64" t="str">
        <f t="shared" si="1"/>
        <v>Sabine Kremnitzer</v>
      </c>
      <c r="D38" s="65" t="s">
        <v>200</v>
      </c>
      <c r="E38" s="65" t="s">
        <v>64</v>
      </c>
    </row>
    <row r="39" spans="2:5" s="5" customFormat="1">
      <c r="B39" s="63">
        <v>1045</v>
      </c>
      <c r="C39" s="64" t="str">
        <f t="shared" si="1"/>
        <v>Kevin Hofer</v>
      </c>
      <c r="D39" s="65" t="s">
        <v>99</v>
      </c>
      <c r="E39" s="65" t="s">
        <v>213</v>
      </c>
    </row>
    <row r="40" spans="2:5" s="5" customFormat="1">
      <c r="B40" s="63">
        <v>1046</v>
      </c>
      <c r="C40" s="64" t="str">
        <f t="shared" ref="C40:C45" si="2">CONCATENATE(D40," ",E40)</f>
        <v>Tiziano Paravicini</v>
      </c>
      <c r="D40" s="65" t="s">
        <v>214</v>
      </c>
      <c r="E40" s="65" t="s">
        <v>215</v>
      </c>
    </row>
    <row r="41" spans="2:5" s="5" customFormat="1">
      <c r="B41" s="63">
        <v>1047</v>
      </c>
      <c r="C41" s="64" t="str">
        <f t="shared" si="2"/>
        <v>Marcel Ganahl</v>
      </c>
      <c r="D41" s="65" t="s">
        <v>211</v>
      </c>
      <c r="E41" s="65" t="s">
        <v>212</v>
      </c>
    </row>
    <row r="42" spans="2:5" s="5" customFormat="1">
      <c r="B42" s="63">
        <v>1048</v>
      </c>
      <c r="C42" s="64" t="str">
        <f t="shared" si="2"/>
        <v>Arne Brummund</v>
      </c>
      <c r="D42" s="65" t="s">
        <v>230</v>
      </c>
      <c r="E42" s="65" t="s">
        <v>231</v>
      </c>
    </row>
    <row r="43" spans="2:5" s="5" customFormat="1">
      <c r="B43" s="63">
        <v>1049</v>
      </c>
      <c r="C43" s="64" t="str">
        <f t="shared" si="2"/>
        <v>Matthias Hartmann</v>
      </c>
      <c r="D43" s="65" t="s">
        <v>72</v>
      </c>
      <c r="E43" s="65" t="s">
        <v>240</v>
      </c>
    </row>
    <row r="44" spans="2:5" s="5" customFormat="1">
      <c r="B44" s="63">
        <v>1050</v>
      </c>
      <c r="C44" s="64" t="str">
        <f t="shared" si="2"/>
        <v>Josef Bischof</v>
      </c>
      <c r="D44" s="65" t="s">
        <v>241</v>
      </c>
      <c r="E44" s="65" t="s">
        <v>65</v>
      </c>
    </row>
    <row r="45" spans="2:5" s="5" customFormat="1">
      <c r="B45" s="63">
        <v>1051</v>
      </c>
      <c r="C45" s="64" t="str">
        <f t="shared" si="2"/>
        <v>Christian Rogginer</v>
      </c>
      <c r="D45" s="65" t="s">
        <v>30</v>
      </c>
      <c r="E45" s="65" t="s">
        <v>144</v>
      </c>
    </row>
    <row r="46" spans="2:5" s="5" customFormat="1">
      <c r="B46" s="63">
        <v>1052</v>
      </c>
      <c r="C46" s="64" t="s">
        <v>269</v>
      </c>
      <c r="D46" s="65" t="s">
        <v>271</v>
      </c>
      <c r="E46" s="65" t="s">
        <v>273</v>
      </c>
    </row>
    <row r="47" spans="2:5" s="5" customFormat="1">
      <c r="B47" s="63">
        <v>1053</v>
      </c>
      <c r="C47" s="64" t="s">
        <v>270</v>
      </c>
      <c r="D47" s="65" t="s">
        <v>272</v>
      </c>
      <c r="E47" s="65" t="s">
        <v>274</v>
      </c>
    </row>
    <row r="48" spans="2:5" s="5" customFormat="1">
      <c r="B48" s="63">
        <v>1998</v>
      </c>
      <c r="C48" s="64" t="s">
        <v>151</v>
      </c>
      <c r="D48" s="65"/>
      <c r="E48" s="65"/>
    </row>
    <row r="49" spans="2:5" s="5" customFormat="1">
      <c r="B49" s="63">
        <v>1999</v>
      </c>
      <c r="C49" s="64" t="s">
        <v>151</v>
      </c>
      <c r="D49" s="65"/>
      <c r="E49" s="65"/>
    </row>
    <row r="50" spans="2:5" s="5" customFormat="1">
      <c r="B50" s="67">
        <v>2009</v>
      </c>
      <c r="C50" s="68" t="str">
        <f t="shared" ref="C50:C64" si="3">CONCATENATE(D50," ",E50)</f>
        <v>Michael Maringele</v>
      </c>
      <c r="D50" s="69" t="s">
        <v>80</v>
      </c>
      <c r="E50" s="69" t="s">
        <v>81</v>
      </c>
    </row>
    <row r="51" spans="2:5" s="5" customFormat="1">
      <c r="B51" s="67">
        <v>2012</v>
      </c>
      <c r="C51" s="68" t="str">
        <f t="shared" si="3"/>
        <v>Walter Buttazoni</v>
      </c>
      <c r="D51" s="69" t="s">
        <v>82</v>
      </c>
      <c r="E51" s="69" t="s">
        <v>83</v>
      </c>
    </row>
    <row r="52" spans="2:5" s="5" customFormat="1">
      <c r="B52" s="67">
        <v>2013</v>
      </c>
      <c r="C52" s="68" t="str">
        <f t="shared" si="3"/>
        <v>Roland Wehinger</v>
      </c>
      <c r="D52" s="69" t="s">
        <v>84</v>
      </c>
      <c r="E52" s="69" t="s">
        <v>85</v>
      </c>
    </row>
    <row r="53" spans="2:5" s="5" customFormat="1">
      <c r="B53" s="67">
        <v>2015</v>
      </c>
      <c r="C53" s="68" t="str">
        <f t="shared" si="3"/>
        <v>Peter Müller</v>
      </c>
      <c r="D53" s="69" t="s">
        <v>42</v>
      </c>
      <c r="E53" s="69" t="s">
        <v>86</v>
      </c>
    </row>
    <row r="54" spans="2:5" s="5" customFormat="1">
      <c r="B54" s="67">
        <v>2016</v>
      </c>
      <c r="C54" s="68" t="str">
        <f t="shared" si="3"/>
        <v>Frank Peter Ziegenfuss</v>
      </c>
      <c r="D54" s="69" t="s">
        <v>87</v>
      </c>
      <c r="E54" s="69" t="s">
        <v>88</v>
      </c>
    </row>
    <row r="55" spans="2:5" s="5" customFormat="1">
      <c r="B55" s="67">
        <v>2017</v>
      </c>
      <c r="C55" s="68" t="s">
        <v>179</v>
      </c>
      <c r="D55" s="71" t="s">
        <v>89</v>
      </c>
      <c r="E55" s="71" t="s">
        <v>90</v>
      </c>
    </row>
    <row r="56" spans="2:5" s="5" customFormat="1">
      <c r="B56" s="67">
        <v>2019</v>
      </c>
      <c r="C56" s="68" t="str">
        <f>CONCATENATE(D56," ",E56)</f>
        <v>Peter Gross</v>
      </c>
      <c r="D56" s="69" t="s">
        <v>42</v>
      </c>
      <c r="E56" s="69" t="s">
        <v>91</v>
      </c>
    </row>
    <row r="57" spans="2:5" s="5" customFormat="1">
      <c r="B57" s="67">
        <v>2023</v>
      </c>
      <c r="C57" s="68" t="str">
        <f t="shared" si="3"/>
        <v>Uwe Kagelmann</v>
      </c>
      <c r="D57" s="69" t="s">
        <v>93</v>
      </c>
      <c r="E57" s="69" t="s">
        <v>94</v>
      </c>
    </row>
    <row r="58" spans="2:5" s="5" customFormat="1">
      <c r="B58" s="67">
        <v>2025</v>
      </c>
      <c r="C58" s="68" t="str">
        <f t="shared" si="3"/>
        <v>Rudolf Huber</v>
      </c>
      <c r="D58" s="69" t="s">
        <v>95</v>
      </c>
      <c r="E58" s="69" t="s">
        <v>96</v>
      </c>
    </row>
    <row r="59" spans="2:5" s="5" customFormat="1">
      <c r="B59" s="67">
        <v>2026</v>
      </c>
      <c r="C59" s="68" t="str">
        <f t="shared" si="3"/>
        <v>Simon Österle</v>
      </c>
      <c r="D59" s="69" t="s">
        <v>97</v>
      </c>
      <c r="E59" s="69" t="s">
        <v>98</v>
      </c>
    </row>
    <row r="60" spans="2:5" s="5" customFormat="1">
      <c r="B60" s="67">
        <v>2029</v>
      </c>
      <c r="C60" s="68" t="str">
        <f t="shared" si="3"/>
        <v>Alexander Huber</v>
      </c>
      <c r="D60" s="69" t="s">
        <v>41</v>
      </c>
      <c r="E60" s="69" t="s">
        <v>96</v>
      </c>
    </row>
    <row r="61" spans="2:5" s="5" customFormat="1">
      <c r="B61" s="67">
        <v>2030</v>
      </c>
      <c r="C61" s="68" t="str">
        <f t="shared" si="3"/>
        <v>Manfred Leumann</v>
      </c>
      <c r="D61" s="69" t="s">
        <v>101</v>
      </c>
      <c r="E61" s="69" t="s">
        <v>102</v>
      </c>
    </row>
    <row r="62" spans="2:5" s="5" customFormat="1">
      <c r="B62" s="67">
        <v>2031</v>
      </c>
      <c r="C62" s="68" t="str">
        <f t="shared" si="3"/>
        <v>Florian Stoß</v>
      </c>
      <c r="D62" s="69" t="s">
        <v>103</v>
      </c>
      <c r="E62" s="69" t="s">
        <v>104</v>
      </c>
    </row>
    <row r="63" spans="2:5" s="5" customFormat="1">
      <c r="B63" s="70">
        <v>2033</v>
      </c>
      <c r="C63" s="68" t="str">
        <f t="shared" si="3"/>
        <v>Gottfried Pack</v>
      </c>
      <c r="D63" s="69" t="s">
        <v>105</v>
      </c>
      <c r="E63" s="69" t="s">
        <v>106</v>
      </c>
    </row>
    <row r="64" spans="2:5" s="5" customFormat="1">
      <c r="B64" s="70">
        <v>2034</v>
      </c>
      <c r="C64" s="68" t="str">
        <f t="shared" si="3"/>
        <v>Jochem Große-Rhode</v>
      </c>
      <c r="D64" s="69" t="s">
        <v>107</v>
      </c>
      <c r="E64" s="69" t="s">
        <v>108</v>
      </c>
    </row>
    <row r="65" spans="2:5" s="5" customFormat="1">
      <c r="B65" s="70">
        <v>2035</v>
      </c>
      <c r="C65" s="68" t="str">
        <f t="shared" ref="C65:C74" si="4">CONCATENATE(D65," ",E65)</f>
        <v>Rainer Wehinger</v>
      </c>
      <c r="D65" s="69" t="s">
        <v>79</v>
      </c>
      <c r="E65" s="69" t="s">
        <v>85</v>
      </c>
    </row>
    <row r="66" spans="2:5" s="5" customFormat="1">
      <c r="B66" s="70">
        <v>2036</v>
      </c>
      <c r="C66" s="68" t="str">
        <f t="shared" si="4"/>
        <v>Peter Manser</v>
      </c>
      <c r="D66" s="69" t="s">
        <v>42</v>
      </c>
      <c r="E66" s="69" t="s">
        <v>43</v>
      </c>
    </row>
    <row r="67" spans="2:5" s="5" customFormat="1">
      <c r="B67" s="70">
        <v>2039</v>
      </c>
      <c r="C67" s="68" t="str">
        <f t="shared" si="4"/>
        <v>Michael Peter</v>
      </c>
      <c r="D67" s="69" t="s">
        <v>80</v>
      </c>
      <c r="E67" s="69" t="s">
        <v>42</v>
      </c>
    </row>
    <row r="68" spans="2:5" s="5" customFormat="1">
      <c r="B68" s="70">
        <v>2040</v>
      </c>
      <c r="C68" s="68" t="str">
        <f t="shared" si="4"/>
        <v>Gerhard Hämmerle</v>
      </c>
      <c r="D68" s="69" t="s">
        <v>68</v>
      </c>
      <c r="E68" s="69" t="s">
        <v>196</v>
      </c>
    </row>
    <row r="69" spans="2:5" s="5" customFormat="1">
      <c r="B69" s="70">
        <v>2041</v>
      </c>
      <c r="C69" s="68" t="str">
        <f>CONCATENATE(D69," ",E69)</f>
        <v>Werner Loacker</v>
      </c>
      <c r="D69" s="69" t="s">
        <v>220</v>
      </c>
      <c r="E69" s="69" t="s">
        <v>221</v>
      </c>
    </row>
    <row r="70" spans="2:5" s="5" customFormat="1">
      <c r="B70" s="70">
        <v>2042</v>
      </c>
      <c r="C70" s="68" t="str">
        <f t="shared" si="4"/>
        <v>Petra Stattmann</v>
      </c>
      <c r="D70" s="69" t="s">
        <v>218</v>
      </c>
      <c r="E70" s="69" t="s">
        <v>219</v>
      </c>
    </row>
    <row r="71" spans="2:5" s="5" customFormat="1">
      <c r="B71" s="70">
        <v>2043</v>
      </c>
      <c r="C71" s="68" t="str">
        <f>CONCATENATE(D71," ",E71)</f>
        <v>Pascal Kettenhummer</v>
      </c>
      <c r="D71" s="69" t="s">
        <v>216</v>
      </c>
      <c r="E71" s="69" t="s">
        <v>217</v>
      </c>
    </row>
    <row r="72" spans="2:5" s="5" customFormat="1">
      <c r="B72" s="70">
        <v>2044</v>
      </c>
      <c r="C72" s="68" t="str">
        <f>CONCATENATE(D72," ",E72)</f>
        <v>Luka Mitrovic</v>
      </c>
      <c r="D72" s="69" t="s">
        <v>223</v>
      </c>
      <c r="E72" s="69" t="s">
        <v>224</v>
      </c>
    </row>
    <row r="73" spans="2:5" s="5" customFormat="1">
      <c r="B73" s="70">
        <v>2045</v>
      </c>
      <c r="C73" s="68" t="str">
        <f>CONCATENATE(D73," ",E73)</f>
        <v>Rainer Rothmund</v>
      </c>
      <c r="D73" s="69" t="s">
        <v>79</v>
      </c>
      <c r="E73" s="69" t="s">
        <v>225</v>
      </c>
    </row>
    <row r="74" spans="2:5" s="5" customFormat="1">
      <c r="B74" s="70">
        <v>2046</v>
      </c>
      <c r="C74" s="68" t="str">
        <f t="shared" si="4"/>
        <v>Thomas Gsteu</v>
      </c>
      <c r="D74" s="69" t="s">
        <v>116</v>
      </c>
      <c r="E74" s="69" t="s">
        <v>226</v>
      </c>
    </row>
    <row r="75" spans="2:5" s="5" customFormat="1">
      <c r="B75" s="70">
        <v>2047</v>
      </c>
      <c r="C75" s="68" t="str">
        <f t="shared" ref="C75:C81" si="5">CONCATENATE(D75," ",E75)</f>
        <v>Harald Gallwitz</v>
      </c>
      <c r="D75" s="69" t="s">
        <v>234</v>
      </c>
      <c r="E75" s="69" t="s">
        <v>235</v>
      </c>
    </row>
    <row r="76" spans="2:5" s="5" customFormat="1">
      <c r="B76" s="70">
        <v>2048</v>
      </c>
      <c r="C76" s="68" t="str">
        <f t="shared" si="5"/>
        <v>Renate Fessler</v>
      </c>
      <c r="D76" s="69" t="s">
        <v>232</v>
      </c>
      <c r="E76" s="69" t="s">
        <v>233</v>
      </c>
    </row>
    <row r="77" spans="2:5" s="5" customFormat="1">
      <c r="B77" s="70">
        <v>2049</v>
      </c>
      <c r="C77" s="68" t="str">
        <f t="shared" si="5"/>
        <v>Simon Hämmerle</v>
      </c>
      <c r="D77" s="69" t="s">
        <v>97</v>
      </c>
      <c r="E77" s="69" t="s">
        <v>196</v>
      </c>
    </row>
    <row r="78" spans="2:5" s="5" customFormat="1">
      <c r="B78" s="70">
        <v>2050</v>
      </c>
      <c r="C78" s="68" t="str">
        <f t="shared" si="5"/>
        <v>Philip Wehinger</v>
      </c>
      <c r="D78" s="69" t="s">
        <v>245</v>
      </c>
      <c r="E78" s="69" t="s">
        <v>85</v>
      </c>
    </row>
    <row r="79" spans="2:5" s="5" customFormat="1">
      <c r="B79" s="70">
        <v>2051</v>
      </c>
      <c r="C79" s="68" t="str">
        <f t="shared" si="5"/>
        <v>Ivica Grabovac</v>
      </c>
      <c r="D79" s="69" t="s">
        <v>246</v>
      </c>
      <c r="E79" s="69" t="s">
        <v>247</v>
      </c>
    </row>
    <row r="80" spans="2:5" s="5" customFormat="1">
      <c r="B80" s="70">
        <v>2052</v>
      </c>
      <c r="C80" s="68" t="str">
        <f t="shared" si="5"/>
        <v>Juan Francisco Reyes Begg</v>
      </c>
      <c r="D80" s="69" t="s">
        <v>249</v>
      </c>
      <c r="E80" s="69" t="s">
        <v>248</v>
      </c>
    </row>
    <row r="81" spans="2:5" s="5" customFormat="1">
      <c r="B81" s="70">
        <v>2053</v>
      </c>
      <c r="C81" s="68" t="str">
        <f t="shared" si="5"/>
        <v>Fidan Qerkinaj</v>
      </c>
      <c r="D81" s="69" t="s">
        <v>250</v>
      </c>
      <c r="E81" s="69" t="s">
        <v>251</v>
      </c>
    </row>
    <row r="82" spans="2:5" s="5" customFormat="1">
      <c r="B82" s="70">
        <v>2054</v>
      </c>
      <c r="C82" s="68" t="str">
        <f>CONCATENATE(D82," ",E82)</f>
        <v>Michael Sieber</v>
      </c>
      <c r="D82" s="69" t="s">
        <v>80</v>
      </c>
      <c r="E82" s="69" t="s">
        <v>252</v>
      </c>
    </row>
    <row r="83" spans="2:5" s="5" customFormat="1">
      <c r="B83" s="70">
        <v>2055</v>
      </c>
      <c r="C83" s="68" t="str">
        <f>CONCATENATE(D83," ",E83)</f>
        <v>Francisco Reyes</v>
      </c>
      <c r="D83" s="69" t="s">
        <v>255</v>
      </c>
      <c r="E83" s="69" t="s">
        <v>256</v>
      </c>
    </row>
    <row r="84" spans="2:5" s="5" customFormat="1">
      <c r="B84" s="70">
        <v>2056</v>
      </c>
      <c r="C84" s="68" t="str">
        <f>CONCATENATE(D84," ",E84)</f>
        <v>Roger Hohl</v>
      </c>
      <c r="D84" s="69" t="s">
        <v>257</v>
      </c>
      <c r="E84" s="69" t="s">
        <v>258</v>
      </c>
    </row>
    <row r="85" spans="2:5" s="5" customFormat="1">
      <c r="B85" s="70">
        <v>2057</v>
      </c>
      <c r="C85" s="68" t="str">
        <f>CONCATENATE(D85," ",E85)</f>
        <v>Patrick Rohner</v>
      </c>
      <c r="D85" s="69" t="s">
        <v>259</v>
      </c>
      <c r="E85" s="69" t="s">
        <v>260</v>
      </c>
    </row>
    <row r="86" spans="2:5" s="5" customFormat="1">
      <c r="B86" s="70">
        <v>2058</v>
      </c>
      <c r="C86" s="68" t="str">
        <f>CONCATENATE(D86," ",E86)</f>
        <v>Edin Hodzic</v>
      </c>
      <c r="D86" s="69" t="s">
        <v>174</v>
      </c>
      <c r="E86" s="69" t="s">
        <v>175</v>
      </c>
    </row>
    <row r="87" spans="2:5" s="5" customFormat="1">
      <c r="B87" s="70">
        <v>2998</v>
      </c>
      <c r="C87" s="68" t="s">
        <v>151</v>
      </c>
      <c r="D87" s="69"/>
      <c r="E87" s="69"/>
    </row>
    <row r="88" spans="2:5" s="5" customFormat="1">
      <c r="B88" s="70">
        <v>2999</v>
      </c>
      <c r="C88" s="68" t="s">
        <v>151</v>
      </c>
      <c r="D88" s="69"/>
      <c r="E88" s="69"/>
    </row>
    <row r="89" spans="2:5" s="5" customFormat="1" hidden="1">
      <c r="B89" s="72">
        <v>3001</v>
      </c>
      <c r="C89" s="73" t="str">
        <f t="shared" ref="C89:C108" si="6">CONCATENATE(D89," ",E89)</f>
        <v>Andreas Mader</v>
      </c>
      <c r="D89" s="74" t="s">
        <v>92</v>
      </c>
      <c r="E89" s="74" t="s">
        <v>109</v>
      </c>
    </row>
    <row r="90" spans="2:5" s="5" customFormat="1" hidden="1">
      <c r="B90" s="72">
        <v>3002</v>
      </c>
      <c r="C90" s="73" t="str">
        <f t="shared" si="6"/>
        <v>Sulejman Jusic</v>
      </c>
      <c r="D90" s="74" t="s">
        <v>110</v>
      </c>
      <c r="E90" s="74" t="s">
        <v>111</v>
      </c>
    </row>
    <row r="91" spans="2:5" s="5" customFormat="1" hidden="1">
      <c r="B91" s="75">
        <v>3005</v>
      </c>
      <c r="C91" s="73" t="str">
        <f t="shared" si="6"/>
        <v>Hellfried Delpin</v>
      </c>
      <c r="D91" s="74" t="s">
        <v>112</v>
      </c>
      <c r="E91" s="74" t="s">
        <v>113</v>
      </c>
    </row>
    <row r="92" spans="2:5" s="5" customFormat="1" hidden="1">
      <c r="B92" s="75">
        <v>3006</v>
      </c>
      <c r="C92" s="73" t="str">
        <f t="shared" si="6"/>
        <v>Herbert Ulmer</v>
      </c>
      <c r="D92" s="74" t="s">
        <v>114</v>
      </c>
      <c r="E92" s="74" t="s">
        <v>115</v>
      </c>
    </row>
    <row r="93" spans="2:5" s="5" customFormat="1" hidden="1">
      <c r="B93" s="75">
        <v>3007</v>
      </c>
      <c r="C93" s="73" t="str">
        <f t="shared" si="6"/>
        <v>Thomas Gölles</v>
      </c>
      <c r="D93" s="74" t="s">
        <v>116</v>
      </c>
      <c r="E93" s="74" t="s">
        <v>117</v>
      </c>
    </row>
    <row r="94" spans="2:5" s="5" customFormat="1" hidden="1">
      <c r="B94" s="75">
        <v>3008</v>
      </c>
      <c r="C94" s="73" t="str">
        <f t="shared" si="6"/>
        <v xml:space="preserve">Klaus Aberer </v>
      </c>
      <c r="D94" s="74" t="s">
        <v>118</v>
      </c>
      <c r="E94" s="74" t="s">
        <v>119</v>
      </c>
    </row>
    <row r="95" spans="2:5" s="5" customFormat="1" hidden="1">
      <c r="B95" s="75">
        <v>3009</v>
      </c>
      <c r="C95" s="73" t="str">
        <f t="shared" si="6"/>
        <v>Seyfettin Atila</v>
      </c>
      <c r="D95" s="74" t="s">
        <v>120</v>
      </c>
      <c r="E95" s="74" t="s">
        <v>121</v>
      </c>
    </row>
    <row r="96" spans="2:5" s="5" customFormat="1" hidden="1">
      <c r="B96" s="75">
        <v>3010</v>
      </c>
      <c r="C96" s="73" t="str">
        <f t="shared" si="6"/>
        <v>Daniel Kostanjevic</v>
      </c>
      <c r="D96" s="74" t="s">
        <v>122</v>
      </c>
      <c r="E96" s="74" t="s">
        <v>123</v>
      </c>
    </row>
    <row r="97" spans="2:5" s="5" customFormat="1" hidden="1">
      <c r="B97" s="75">
        <v>3012</v>
      </c>
      <c r="C97" s="73" t="str">
        <f t="shared" si="6"/>
        <v>Dieter Brum</v>
      </c>
      <c r="D97" s="74" t="s">
        <v>124</v>
      </c>
      <c r="E97" s="74" t="s">
        <v>125</v>
      </c>
    </row>
    <row r="98" spans="2:5" s="5" customFormat="1" hidden="1">
      <c r="B98" s="75">
        <v>3013</v>
      </c>
      <c r="C98" s="73" t="str">
        <f t="shared" si="6"/>
        <v>Patrick  Eisenegger</v>
      </c>
      <c r="D98" s="74" t="s">
        <v>100</v>
      </c>
      <c r="E98" s="74" t="s">
        <v>126</v>
      </c>
    </row>
    <row r="99" spans="2:5" s="5" customFormat="1" hidden="1">
      <c r="B99" s="75">
        <v>3015</v>
      </c>
      <c r="C99" s="73" t="str">
        <f t="shared" si="6"/>
        <v>Beat Delpin</v>
      </c>
      <c r="D99" s="74" t="s">
        <v>127</v>
      </c>
      <c r="E99" s="74" t="s">
        <v>113</v>
      </c>
    </row>
    <row r="100" spans="2:5" s="5" customFormat="1" hidden="1">
      <c r="B100" s="75">
        <v>3016</v>
      </c>
      <c r="C100" s="73" t="str">
        <f t="shared" si="6"/>
        <v>Fabian Gerhard</v>
      </c>
      <c r="D100" s="74" t="s">
        <v>128</v>
      </c>
      <c r="E100" s="74" t="s">
        <v>68</v>
      </c>
    </row>
    <row r="101" spans="2:5" s="5" customFormat="1" hidden="1">
      <c r="B101" s="75">
        <v>3017</v>
      </c>
      <c r="C101" s="73" t="str">
        <f t="shared" si="6"/>
        <v>Hakan Boz</v>
      </c>
      <c r="D101" s="74" t="s">
        <v>129</v>
      </c>
      <c r="E101" s="74" t="s">
        <v>130</v>
      </c>
    </row>
    <row r="102" spans="2:5" s="5" customFormat="1" hidden="1">
      <c r="B102" s="75">
        <v>3018</v>
      </c>
      <c r="C102" s="73" t="str">
        <f t="shared" si="6"/>
        <v>Raffael Fouzi-Kadha</v>
      </c>
      <c r="D102" s="74" t="s">
        <v>131</v>
      </c>
      <c r="E102" s="74" t="s">
        <v>132</v>
      </c>
    </row>
    <row r="103" spans="2:5" s="5" customFormat="1" hidden="1">
      <c r="B103" s="75">
        <v>3019</v>
      </c>
      <c r="C103" s="73" t="str">
        <f t="shared" si="6"/>
        <v>Willeit Helmut</v>
      </c>
      <c r="D103" s="74" t="s">
        <v>133</v>
      </c>
      <c r="E103" s="74" t="s">
        <v>134</v>
      </c>
    </row>
    <row r="104" spans="2:5" s="5" customFormat="1" hidden="1">
      <c r="B104" s="75">
        <v>3020</v>
      </c>
      <c r="C104" s="73" t="str">
        <f t="shared" si="6"/>
        <v>Norbert Bechter</v>
      </c>
      <c r="D104" s="74" t="s">
        <v>89</v>
      </c>
      <c r="E104" s="74" t="s">
        <v>135</v>
      </c>
    </row>
    <row r="105" spans="2:5" s="5" customFormat="1" hidden="1">
      <c r="B105" s="75">
        <v>3021</v>
      </c>
      <c r="C105" s="73" t="str">
        <f t="shared" si="6"/>
        <v xml:space="preserve">Manuel Angerer </v>
      </c>
      <c r="D105" s="74" t="s">
        <v>136</v>
      </c>
      <c r="E105" s="74" t="s">
        <v>137</v>
      </c>
    </row>
    <row r="106" spans="2:5" s="5" customFormat="1" hidden="1">
      <c r="B106" s="75">
        <v>3022</v>
      </c>
      <c r="C106" s="73" t="str">
        <f t="shared" si="6"/>
        <v>Tom Speltincx</v>
      </c>
      <c r="D106" s="74" t="s">
        <v>138</v>
      </c>
      <c r="E106" s="74" t="s">
        <v>139</v>
      </c>
    </row>
    <row r="107" spans="2:5" s="5" customFormat="1" hidden="1">
      <c r="B107" s="75">
        <v>3025</v>
      </c>
      <c r="C107" s="73" t="str">
        <f t="shared" si="6"/>
        <v>Lukas Fritz</v>
      </c>
      <c r="D107" s="74" t="s">
        <v>74</v>
      </c>
      <c r="E107" s="74" t="s">
        <v>181</v>
      </c>
    </row>
    <row r="108" spans="2:5" s="5" customFormat="1" hidden="1">
      <c r="B108" s="75">
        <v>3026</v>
      </c>
      <c r="C108" s="73" t="str">
        <f t="shared" si="6"/>
        <v>David Bischof</v>
      </c>
      <c r="D108" s="74" t="s">
        <v>182</v>
      </c>
      <c r="E108" s="74" t="s">
        <v>65</v>
      </c>
    </row>
    <row r="109" spans="2:5" s="5" customFormat="1" hidden="1">
      <c r="B109" s="75">
        <v>3029</v>
      </c>
      <c r="C109" s="73" t="str">
        <f>CONCATENATE(D109," ",E109)</f>
        <v>Gerhard Wunderler</v>
      </c>
      <c r="D109" s="74" t="s">
        <v>68</v>
      </c>
      <c r="E109" s="74" t="s">
        <v>69</v>
      </c>
    </row>
    <row r="110" spans="2:5" s="5" customFormat="1" hidden="1">
      <c r="B110" s="75">
        <v>3998</v>
      </c>
      <c r="C110" s="73" t="s">
        <v>151</v>
      </c>
      <c r="D110" s="74"/>
      <c r="E110" s="74"/>
    </row>
    <row r="111" spans="2:5" s="5" customFormat="1" hidden="1">
      <c r="B111" s="75">
        <v>3999</v>
      </c>
      <c r="C111" s="73" t="s">
        <v>151</v>
      </c>
      <c r="D111" s="74"/>
      <c r="E111" s="74"/>
    </row>
    <row r="112" spans="2:5" s="5" customFormat="1">
      <c r="B112" s="76">
        <v>4001</v>
      </c>
      <c r="C112" s="77" t="str">
        <f>CONCATENATE(D112," ",E112)</f>
        <v>Kurt Isele</v>
      </c>
      <c r="D112" s="78" t="s">
        <v>142</v>
      </c>
      <c r="E112" s="78" t="s">
        <v>143</v>
      </c>
    </row>
    <row r="113" spans="2:5" s="5" customFormat="1">
      <c r="B113" s="76">
        <v>4005</v>
      </c>
      <c r="C113" s="77" t="str">
        <f>CONCATENATE(D113," ",E113)</f>
        <v>David Grüninger</v>
      </c>
      <c r="D113" s="78" t="s">
        <v>182</v>
      </c>
      <c r="E113" s="78" t="s">
        <v>262</v>
      </c>
    </row>
    <row r="114" spans="2:5" s="5" customFormat="1">
      <c r="B114" s="76">
        <v>4015</v>
      </c>
      <c r="C114" s="77" t="str">
        <f>CONCATENATE(D114," ",E114)</f>
        <v>Matthias Jäger</v>
      </c>
      <c r="D114" s="78" t="s">
        <v>72</v>
      </c>
      <c r="E114" s="78" t="s">
        <v>222</v>
      </c>
    </row>
    <row r="115" spans="2:5" s="5" customFormat="1">
      <c r="B115" s="76">
        <v>4016</v>
      </c>
      <c r="C115" s="77" t="str">
        <f>CONCATENATE(D115," ",E115)</f>
        <v>Markus Bröll</v>
      </c>
      <c r="D115" s="78" t="s">
        <v>145</v>
      </c>
      <c r="E115" s="78" t="s">
        <v>146</v>
      </c>
    </row>
    <row r="116" spans="2:5" s="5" customFormat="1">
      <c r="B116" s="76">
        <v>4022</v>
      </c>
      <c r="C116" s="77" t="str">
        <f>CONCATENATE(D116," ",E116)</f>
        <v>Dominik Petzold</v>
      </c>
      <c r="D116" s="78" t="s">
        <v>201</v>
      </c>
      <c r="E116" s="78" t="s">
        <v>202</v>
      </c>
    </row>
    <row r="117" spans="2:5" s="5" customFormat="1">
      <c r="B117" s="76">
        <v>4024</v>
      </c>
      <c r="C117" s="77" t="str">
        <f t="shared" ref="C117:C124" si="7">CONCATENATE(D117," ",E117)</f>
        <v>Stefan Heinzle</v>
      </c>
      <c r="D117" s="78" t="s">
        <v>77</v>
      </c>
      <c r="E117" s="78" t="s">
        <v>164</v>
      </c>
    </row>
    <row r="118" spans="2:5" s="5" customFormat="1">
      <c r="B118" s="76">
        <v>4025</v>
      </c>
      <c r="C118" s="77" t="str">
        <f t="shared" si="7"/>
        <v>Arno Schwarzmann</v>
      </c>
      <c r="D118" s="78" t="s">
        <v>22</v>
      </c>
      <c r="E118" s="78" t="s">
        <v>171</v>
      </c>
    </row>
    <row r="119" spans="2:5" s="5" customFormat="1">
      <c r="B119" s="76">
        <v>4026</v>
      </c>
      <c r="C119" s="77" t="str">
        <f t="shared" si="7"/>
        <v>Wilfried Eisele</v>
      </c>
      <c r="D119" s="78" t="s">
        <v>172</v>
      </c>
      <c r="E119" s="78" t="s">
        <v>173</v>
      </c>
    </row>
    <row r="120" spans="2:5" s="5" customFormat="1">
      <c r="B120" s="76">
        <v>4027</v>
      </c>
      <c r="C120" s="77" t="str">
        <f>CONCATENATE(D120," ",E120)</f>
        <v>Thomas Bock</v>
      </c>
      <c r="D120" s="78" t="s">
        <v>116</v>
      </c>
      <c r="E120" s="78" t="s">
        <v>163</v>
      </c>
    </row>
    <row r="121" spans="2:5" s="5" customFormat="1">
      <c r="B121" s="76">
        <v>4028</v>
      </c>
      <c r="C121" s="77" t="str">
        <f>CONCATENATE(D121," ",E121)</f>
        <v>Bernd Flor</v>
      </c>
      <c r="D121" s="78" t="s">
        <v>140</v>
      </c>
      <c r="E121" s="78" t="s">
        <v>227</v>
      </c>
    </row>
    <row r="122" spans="2:5" s="5" customFormat="1">
      <c r="B122" s="76">
        <v>4029</v>
      </c>
      <c r="C122" s="77" t="str">
        <f t="shared" si="7"/>
        <v>Marco Raidt</v>
      </c>
      <c r="D122" s="78" t="s">
        <v>66</v>
      </c>
      <c r="E122" s="78" t="s">
        <v>203</v>
      </c>
    </row>
    <row r="123" spans="2:5" s="5" customFormat="1" hidden="1">
      <c r="B123" s="76">
        <v>4030</v>
      </c>
      <c r="C123" s="77" t="str">
        <f t="shared" si="7"/>
        <v>Thomas Rotter</v>
      </c>
      <c r="D123" s="78" t="s">
        <v>116</v>
      </c>
      <c r="E123" s="78" t="s">
        <v>204</v>
      </c>
    </row>
    <row r="124" spans="2:5" s="5" customFormat="1" hidden="1">
      <c r="B124" s="76">
        <v>4031</v>
      </c>
      <c r="C124" s="77" t="str">
        <f t="shared" si="7"/>
        <v>Christoph Schreiber</v>
      </c>
      <c r="D124" s="78" t="s">
        <v>183</v>
      </c>
      <c r="E124" s="78" t="s">
        <v>205</v>
      </c>
    </row>
    <row r="125" spans="2:5" s="5" customFormat="1">
      <c r="B125" s="76">
        <v>4032</v>
      </c>
      <c r="C125" s="77" t="str">
        <f t="shared" ref="C125:C130" si="8">CONCATENATE(D125," ",E125)</f>
        <v>Florian Vetter</v>
      </c>
      <c r="D125" s="78" t="s">
        <v>103</v>
      </c>
      <c r="E125" s="78" t="s">
        <v>206</v>
      </c>
    </row>
    <row r="126" spans="2:5" s="5" customFormat="1" hidden="1">
      <c r="B126" s="76">
        <v>4033</v>
      </c>
      <c r="C126" s="77" t="str">
        <f t="shared" si="8"/>
        <v>Christian Wieser</v>
      </c>
      <c r="D126" s="78" t="s">
        <v>30</v>
      </c>
      <c r="E126" s="78" t="s">
        <v>207</v>
      </c>
    </row>
    <row r="127" spans="2:5" s="5" customFormat="1">
      <c r="B127" s="76">
        <v>4034</v>
      </c>
      <c r="C127" s="77" t="str">
        <f t="shared" si="8"/>
        <v>Siegfried Riezler</v>
      </c>
      <c r="D127" s="78" t="s">
        <v>238</v>
      </c>
      <c r="E127" s="78" t="s">
        <v>239</v>
      </c>
    </row>
    <row r="128" spans="2:5" s="5" customFormat="1">
      <c r="B128" s="76">
        <v>4035</v>
      </c>
      <c r="C128" s="77" t="str">
        <f t="shared" si="8"/>
        <v>Bernd Steinbauer</v>
      </c>
      <c r="D128" s="78" t="s">
        <v>140</v>
      </c>
      <c r="E128" s="78" t="s">
        <v>141</v>
      </c>
    </row>
    <row r="129" spans="2:5" s="5" customFormat="1">
      <c r="B129" s="76">
        <v>4036</v>
      </c>
      <c r="C129" s="77" t="str">
        <f t="shared" si="8"/>
        <v>Arno Bereiter</v>
      </c>
      <c r="D129" s="78" t="s">
        <v>22</v>
      </c>
      <c r="E129" s="78" t="s">
        <v>254</v>
      </c>
    </row>
    <row r="130" spans="2:5" s="5" customFormat="1">
      <c r="B130" s="76">
        <v>4037</v>
      </c>
      <c r="C130" s="77" t="str">
        <f t="shared" si="8"/>
        <v>Jörg Banaski</v>
      </c>
      <c r="D130" s="78" t="s">
        <v>263</v>
      </c>
      <c r="E130" s="78" t="s">
        <v>264</v>
      </c>
    </row>
    <row r="131" spans="2:5" s="5" customFormat="1">
      <c r="B131" s="76">
        <v>4998</v>
      </c>
      <c r="C131" s="77" t="s">
        <v>151</v>
      </c>
      <c r="D131" s="78"/>
      <c r="E131" s="78"/>
    </row>
    <row r="132" spans="2:5" s="5" customFormat="1">
      <c r="B132" s="76">
        <v>4999</v>
      </c>
      <c r="C132" s="77" t="s">
        <v>151</v>
      </c>
      <c r="D132" s="78"/>
      <c r="E132" s="78"/>
    </row>
    <row r="133" spans="2:5" s="5" customFormat="1">
      <c r="B133" s="79">
        <v>5001</v>
      </c>
      <c r="C133" s="80" t="str">
        <f t="shared" ref="C133:C145" si="9">CONCATENATE(D133," ",E133)</f>
        <v>Simon Hollenstein</v>
      </c>
      <c r="D133" s="81" t="s">
        <v>97</v>
      </c>
      <c r="E133" s="81" t="s">
        <v>156</v>
      </c>
    </row>
    <row r="134" spans="2:5" s="5" customFormat="1">
      <c r="B134" s="79">
        <v>5002</v>
      </c>
      <c r="C134" s="80" t="str">
        <f t="shared" si="9"/>
        <v>Gernot Pfeiffenberger</v>
      </c>
      <c r="D134" s="81" t="s">
        <v>157</v>
      </c>
      <c r="E134" s="81" t="s">
        <v>158</v>
      </c>
    </row>
    <row r="135" spans="2:5" s="5" customFormat="1">
      <c r="B135" s="79">
        <v>5003</v>
      </c>
      <c r="C135" s="80" t="str">
        <f t="shared" si="9"/>
        <v>Carmine Cristiano</v>
      </c>
      <c r="D135" s="81" t="s">
        <v>159</v>
      </c>
      <c r="E135" s="81" t="s">
        <v>160</v>
      </c>
    </row>
    <row r="136" spans="2:5" s="5" customFormat="1">
      <c r="B136" s="79">
        <v>5004</v>
      </c>
      <c r="C136" s="80" t="str">
        <f t="shared" si="9"/>
        <v>Stefan  Hardegger</v>
      </c>
      <c r="D136" s="81" t="s">
        <v>161</v>
      </c>
      <c r="E136" s="81" t="s">
        <v>162</v>
      </c>
    </row>
    <row r="137" spans="2:5" s="5" customFormat="1">
      <c r="B137" s="79">
        <v>5005</v>
      </c>
      <c r="C137" s="80" t="str">
        <f t="shared" si="9"/>
        <v>Guido Hunziker</v>
      </c>
      <c r="D137" s="81" t="s">
        <v>197</v>
      </c>
      <c r="E137" s="81" t="s">
        <v>198</v>
      </c>
    </row>
    <row r="138" spans="2:5" s="5" customFormat="1">
      <c r="B138" s="79">
        <v>5006</v>
      </c>
      <c r="C138" s="80" t="str">
        <f t="shared" si="9"/>
        <v>Wolfgang Schopp</v>
      </c>
      <c r="D138" s="81" t="s">
        <v>44</v>
      </c>
      <c r="E138" s="81" t="s">
        <v>199</v>
      </c>
    </row>
    <row r="139" spans="2:5" s="5" customFormat="1">
      <c r="B139" s="79">
        <v>5007</v>
      </c>
      <c r="C139" s="80" t="str">
        <f>CONCATENATE(D139," ",E139)</f>
        <v>Florian  Lanthaler</v>
      </c>
      <c r="D139" s="81" t="s">
        <v>208</v>
      </c>
      <c r="E139" s="81" t="s">
        <v>209</v>
      </c>
    </row>
    <row r="140" spans="2:5" s="5" customFormat="1">
      <c r="B140" s="79">
        <v>5011</v>
      </c>
      <c r="C140" s="80" t="str">
        <f>CONCATENATE(D140," ",E140)</f>
        <v>Adrian Hossu</v>
      </c>
      <c r="D140" s="81" t="s">
        <v>228</v>
      </c>
      <c r="E140" s="81" t="s">
        <v>229</v>
      </c>
    </row>
    <row r="141" spans="2:5" s="5" customFormat="1">
      <c r="B141" s="79">
        <v>5012</v>
      </c>
      <c r="C141" s="80" t="str">
        <f>CONCATENATE(D141," ",E141)</f>
        <v>Christoph Federer</v>
      </c>
      <c r="D141" s="81" t="s">
        <v>183</v>
      </c>
      <c r="E141" s="81" t="s">
        <v>236</v>
      </c>
    </row>
    <row r="142" spans="2:5" s="5" customFormat="1">
      <c r="B142" s="79">
        <v>5013</v>
      </c>
      <c r="C142" s="80" t="str">
        <f t="shared" si="9"/>
        <v>Tom Bömmel</v>
      </c>
      <c r="D142" s="81" t="s">
        <v>138</v>
      </c>
      <c r="E142" s="81" t="s">
        <v>242</v>
      </c>
    </row>
    <row r="143" spans="2:5" s="5" customFormat="1">
      <c r="B143" s="79">
        <v>5014</v>
      </c>
      <c r="C143" s="80" t="str">
        <f t="shared" si="9"/>
        <v>Beat Weibel</v>
      </c>
      <c r="D143" s="81" t="s">
        <v>127</v>
      </c>
      <c r="E143" s="81" t="s">
        <v>244</v>
      </c>
    </row>
    <row r="144" spans="2:5" s="5" customFormat="1">
      <c r="B144" s="79">
        <v>5015</v>
      </c>
      <c r="C144" s="80" t="str">
        <f t="shared" si="9"/>
        <v>Stefan Eberhart</v>
      </c>
      <c r="D144" s="81" t="s">
        <v>77</v>
      </c>
      <c r="E144" s="81" t="s">
        <v>243</v>
      </c>
    </row>
    <row r="145" spans="2:5" s="5" customFormat="1">
      <c r="B145" s="79">
        <v>5016</v>
      </c>
      <c r="C145" s="80" t="str">
        <f t="shared" si="9"/>
        <v>Bernd Englert</v>
      </c>
      <c r="D145" s="81" t="s">
        <v>140</v>
      </c>
      <c r="E145" s="81" t="s">
        <v>253</v>
      </c>
    </row>
    <row r="146" spans="2:5" s="5" customFormat="1">
      <c r="B146" s="79">
        <v>5017</v>
      </c>
      <c r="C146" s="80" t="str">
        <f>CONCATENATE(D146," ",E146)</f>
        <v>Simon Hui</v>
      </c>
      <c r="D146" s="81" t="s">
        <v>97</v>
      </c>
      <c r="E146" s="81" t="s">
        <v>265</v>
      </c>
    </row>
    <row r="147" spans="2:5" s="5" customFormat="1">
      <c r="B147" s="79">
        <v>5998</v>
      </c>
      <c r="C147" s="80" t="s">
        <v>151</v>
      </c>
      <c r="D147" s="81"/>
      <c r="E147" s="81"/>
    </row>
    <row r="148" spans="2:5" s="5" customFormat="1">
      <c r="B148" s="79">
        <v>5999</v>
      </c>
      <c r="C148" s="80" t="s">
        <v>151</v>
      </c>
      <c r="D148" s="81"/>
      <c r="E148" s="81"/>
    </row>
    <row r="149" spans="2:5" s="5" customFormat="1"/>
  </sheetData>
  <phoneticPr fontId="16" type="noConversion"/>
  <printOptions horizontalCentered="1"/>
  <pageMargins left="0.23622047244094491" right="0.23622047244094491" top="0.55118110236220474" bottom="0.35433070866141736" header="0.31496062992125984" footer="0.31496062992125984"/>
  <pageSetup paperSize="9" fitToHeight="0" orientation="portrait" r:id="rId1"/>
  <headerFooter alignWithMargins="0"/>
  <customProperties>
    <customPr name="ActiveCell" r:id="rId2"/>
  </customPropertie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dimension ref="A1:AS79"/>
  <sheetViews>
    <sheetView topLeftCell="A28" zoomScale="85" zoomScaleNormal="85" workbookViewId="0">
      <selection activeCell="D72" sqref="D72"/>
    </sheetView>
  </sheetViews>
  <sheetFormatPr baseColWidth="10" defaultRowHeight="12.75"/>
  <sheetData>
    <row r="1" spans="1:18" s="5" customFormat="1" ht="13.5" thickBot="1">
      <c r="A1" s="4"/>
      <c r="B1" s="4"/>
      <c r="C1" s="4"/>
      <c r="D1" s="4"/>
      <c r="E1" s="4"/>
      <c r="F1" s="4"/>
      <c r="G1" s="4"/>
      <c r="K1" s="4"/>
    </row>
    <row r="2" spans="1:18" s="5" customFormat="1" ht="15">
      <c r="A2" s="4"/>
      <c r="B2" s="4"/>
      <c r="C2" s="53" t="s">
        <v>12</v>
      </c>
      <c r="D2" s="53" t="s">
        <v>12</v>
      </c>
      <c r="E2" s="53" t="s">
        <v>12</v>
      </c>
      <c r="F2" s="4"/>
      <c r="G2" s="4"/>
      <c r="K2" s="4"/>
      <c r="L2" s="82" t="s">
        <v>14</v>
      </c>
      <c r="M2" s="83" t="s">
        <v>188</v>
      </c>
      <c r="N2" t="s">
        <v>189</v>
      </c>
      <c r="O2"/>
    </row>
    <row r="3" spans="1:18" s="5" customFormat="1" ht="15">
      <c r="A3" s="4"/>
      <c r="B3" s="4"/>
      <c r="C3" s="54" t="s">
        <v>13</v>
      </c>
      <c r="D3" s="54" t="s">
        <v>14</v>
      </c>
      <c r="E3" s="54" t="s">
        <v>15</v>
      </c>
      <c r="F3" s="4"/>
      <c r="G3" s="4"/>
      <c r="K3" s="4"/>
      <c r="L3" s="99">
        <v>1</v>
      </c>
      <c r="M3" s="106">
        <v>43860</v>
      </c>
      <c r="N3" s="100">
        <f>M3</f>
        <v>43860</v>
      </c>
      <c r="O3" s="98" t="str">
        <f>CONCATENATE("Runde ",L3)</f>
        <v>Runde 1</v>
      </c>
      <c r="R3" s="5" t="str">
        <f>CONCATENATE("Runde",Spielprotokoll!H5,"_",Spielprotokoll!D9,"_",Spielprotokoll!H9,".xlsm")</f>
        <v>Runde1_PBSSC 1_PBSSC 2.xlsm</v>
      </c>
    </row>
    <row r="4" spans="1:18" s="5" customFormat="1" ht="15.75" thickBot="1">
      <c r="A4" s="4"/>
      <c r="B4" s="4"/>
      <c r="C4" s="55"/>
      <c r="D4" s="84"/>
      <c r="E4" s="84"/>
      <c r="G4" s="58" t="s">
        <v>17</v>
      </c>
      <c r="H4" s="58" t="s">
        <v>19</v>
      </c>
      <c r="I4" s="58" t="s">
        <v>21</v>
      </c>
      <c r="K4" s="4"/>
      <c r="L4" s="99">
        <v>2</v>
      </c>
      <c r="M4" s="111">
        <v>43874</v>
      </c>
      <c r="N4" s="100">
        <f t="shared" ref="N4:N20" si="0">M4</f>
        <v>43874</v>
      </c>
      <c r="O4" s="98" t="str">
        <f t="shared" ref="O4:O20" si="1">CONCATENATE("Runde ",L4)</f>
        <v>Runde 2</v>
      </c>
      <c r="R4" s="5" t="str">
        <f ca="1">MID(CELL("filename",$A$1),FIND("[",CELL("filename",$A$1))+1,FIND("]",CELL("filename",$A$1))-FIND("[",CELL("filename",$A$1))-1)</f>
        <v>SVV-Spielprotokoll 2020_light für HP.xlsx</v>
      </c>
    </row>
    <row r="5" spans="1:18" s="5" customFormat="1" ht="15.75" thickBot="1">
      <c r="A5" s="4"/>
      <c r="B5" s="4"/>
      <c r="C5" s="56" t="str">
        <f>A31</f>
        <v>FRSCA 1</v>
      </c>
      <c r="D5" s="94">
        <v>1</v>
      </c>
      <c r="E5" s="95"/>
      <c r="G5" s="56">
        <v>2036</v>
      </c>
      <c r="H5" s="56">
        <v>2056</v>
      </c>
      <c r="I5" s="56">
        <v>2057</v>
      </c>
      <c r="L5" s="99">
        <v>3</v>
      </c>
      <c r="M5" s="115">
        <v>43888</v>
      </c>
      <c r="N5" s="100">
        <f t="shared" si="0"/>
        <v>43888</v>
      </c>
      <c r="O5" s="98" t="str">
        <f t="shared" si="1"/>
        <v>Runde 3</v>
      </c>
    </row>
    <row r="6" spans="1:18" s="5" customFormat="1" ht="15.75" thickBot="1">
      <c r="A6" s="4"/>
      <c r="B6" s="4"/>
      <c r="C6" s="56" t="str">
        <f>E31</f>
        <v>FRSCA 2</v>
      </c>
      <c r="D6" s="94">
        <v>2</v>
      </c>
      <c r="E6" s="96"/>
      <c r="G6" s="56">
        <v>2025</v>
      </c>
      <c r="H6" s="56">
        <v>2041</v>
      </c>
      <c r="I6" s="56">
        <v>2058</v>
      </c>
      <c r="K6" s="4"/>
      <c r="L6" s="99">
        <v>4</v>
      </c>
      <c r="M6" s="116">
        <v>43902</v>
      </c>
      <c r="N6" s="100">
        <f t="shared" si="0"/>
        <v>43902</v>
      </c>
      <c r="O6" s="98" t="str">
        <f t="shared" si="1"/>
        <v>Runde 4</v>
      </c>
    </row>
    <row r="7" spans="1:18" s="5" customFormat="1" ht="15.75" thickBot="1">
      <c r="A7" s="4"/>
      <c r="B7" s="4"/>
      <c r="C7" s="56" t="str">
        <f>I31</f>
        <v>FRSCA 3</v>
      </c>
      <c r="D7" s="94">
        <v>3</v>
      </c>
      <c r="E7" s="96"/>
      <c r="G7" s="56">
        <v>2049</v>
      </c>
      <c r="H7" s="56">
        <v>2051</v>
      </c>
      <c r="I7" s="56">
        <v>2046</v>
      </c>
      <c r="K7" s="4"/>
      <c r="L7" s="99">
        <v>5</v>
      </c>
      <c r="M7" s="117">
        <v>43916</v>
      </c>
      <c r="N7" s="100">
        <f t="shared" si="0"/>
        <v>43916</v>
      </c>
      <c r="O7" s="98" t="str">
        <f t="shared" si="1"/>
        <v>Runde 5</v>
      </c>
    </row>
    <row r="8" spans="1:18" s="5" customFormat="1" ht="15.75" thickBot="1">
      <c r="A8" s="4"/>
      <c r="B8" s="4"/>
      <c r="C8" s="56" t="str">
        <f>M31</f>
        <v>SC147 1</v>
      </c>
      <c r="D8" s="94">
        <v>4</v>
      </c>
      <c r="E8" s="96"/>
      <c r="G8" s="56">
        <v>5004</v>
      </c>
      <c r="H8" s="56">
        <v>5014</v>
      </c>
      <c r="I8" s="56">
        <v>5017</v>
      </c>
      <c r="K8" s="4"/>
      <c r="L8" s="99">
        <v>6</v>
      </c>
      <c r="M8" s="118">
        <v>43930</v>
      </c>
      <c r="N8" s="100">
        <f t="shared" si="0"/>
        <v>43930</v>
      </c>
      <c r="O8" s="98" t="str">
        <f t="shared" si="1"/>
        <v>Runde 6</v>
      </c>
    </row>
    <row r="9" spans="1:18" s="5" customFormat="1" ht="15.75" thickBot="1">
      <c r="A9" s="4"/>
      <c r="B9" s="4"/>
      <c r="C9" s="56" t="str">
        <f>R31</f>
        <v>SC147 2</v>
      </c>
      <c r="D9" s="94">
        <v>5</v>
      </c>
      <c r="E9" s="96"/>
      <c r="G9" s="56">
        <v>5003</v>
      </c>
      <c r="H9" s="56">
        <v>5012</v>
      </c>
      <c r="I9" s="56">
        <v>5005</v>
      </c>
      <c r="K9" s="4"/>
      <c r="L9" s="99">
        <v>7</v>
      </c>
      <c r="M9" s="119">
        <v>43944</v>
      </c>
      <c r="N9" s="100">
        <f t="shared" si="0"/>
        <v>43944</v>
      </c>
      <c r="O9" s="98" t="str">
        <f t="shared" si="1"/>
        <v>Runde 7</v>
      </c>
    </row>
    <row r="10" spans="1:18" s="5" customFormat="1" ht="15.75" thickBot="1">
      <c r="A10" s="4"/>
      <c r="B10" s="4"/>
      <c r="C10" s="56" t="str">
        <f>U31</f>
        <v>PBSSC 1</v>
      </c>
      <c r="D10" s="94">
        <v>6</v>
      </c>
      <c r="E10" s="96"/>
      <c r="G10" s="56">
        <v>1052</v>
      </c>
      <c r="H10" s="56">
        <v>1007</v>
      </c>
      <c r="I10" s="56">
        <v>1053</v>
      </c>
      <c r="K10" s="4"/>
      <c r="L10" s="99">
        <v>8</v>
      </c>
      <c r="M10" s="120">
        <v>43958</v>
      </c>
      <c r="N10" s="100">
        <f t="shared" si="0"/>
        <v>43958</v>
      </c>
      <c r="O10" s="98" t="str">
        <f t="shared" si="1"/>
        <v>Runde 8</v>
      </c>
    </row>
    <row r="11" spans="1:18" s="5" customFormat="1" ht="15.75" thickBot="1">
      <c r="A11" s="4"/>
      <c r="B11" s="4"/>
      <c r="C11" s="56" t="str">
        <f>Y31</f>
        <v>PBSSC 2</v>
      </c>
      <c r="D11" s="94">
        <v>7</v>
      </c>
      <c r="E11" s="96"/>
      <c r="G11" s="56">
        <v>1005</v>
      </c>
      <c r="H11" s="56">
        <v>1040</v>
      </c>
      <c r="I11" s="56">
        <v>1031</v>
      </c>
      <c r="K11" s="4"/>
      <c r="L11" s="99">
        <v>9</v>
      </c>
      <c r="M11" s="121">
        <v>43965</v>
      </c>
      <c r="N11" s="100">
        <f t="shared" si="0"/>
        <v>43965</v>
      </c>
      <c r="O11" s="98" t="str">
        <f t="shared" si="1"/>
        <v>Runde 9</v>
      </c>
    </row>
    <row r="12" spans="1:18" s="5" customFormat="1" ht="15.75" thickBot="1">
      <c r="A12" s="4"/>
      <c r="B12" s="4"/>
      <c r="C12" s="56" t="str">
        <f>AC31</f>
        <v>PBSSC 3</v>
      </c>
      <c r="D12" s="94">
        <v>8</v>
      </c>
      <c r="E12" s="96"/>
      <c r="G12" s="56">
        <v>1001</v>
      </c>
      <c r="H12" s="56">
        <v>1009</v>
      </c>
      <c r="I12" s="56">
        <v>1028</v>
      </c>
      <c r="K12" s="4"/>
      <c r="L12" s="99">
        <v>10</v>
      </c>
      <c r="M12" s="106">
        <v>43986</v>
      </c>
      <c r="N12" s="100">
        <f t="shared" si="0"/>
        <v>43986</v>
      </c>
      <c r="O12" s="98" t="str">
        <f t="shared" si="1"/>
        <v>Runde 10</v>
      </c>
    </row>
    <row r="13" spans="1:18" s="5" customFormat="1" ht="15.75" thickBot="1">
      <c r="A13" s="4"/>
      <c r="B13" s="4"/>
      <c r="C13" s="56" t="str">
        <f>AH31</f>
        <v>TRSCL 1</v>
      </c>
      <c r="D13" s="94">
        <v>9</v>
      </c>
      <c r="E13" s="96"/>
      <c r="G13" s="56">
        <v>4029</v>
      </c>
      <c r="H13" s="56">
        <v>4026</v>
      </c>
      <c r="I13" s="56">
        <v>4024</v>
      </c>
      <c r="K13" s="4"/>
      <c r="L13" s="99">
        <v>11</v>
      </c>
      <c r="M13" s="111">
        <v>44000</v>
      </c>
      <c r="N13" s="100">
        <f t="shared" si="0"/>
        <v>44000</v>
      </c>
      <c r="O13" s="98" t="str">
        <f t="shared" si="1"/>
        <v>Runde 11</v>
      </c>
    </row>
    <row r="14" spans="1:18" s="5" customFormat="1" ht="15.75" thickBot="1">
      <c r="A14" s="4"/>
      <c r="B14" s="4"/>
      <c r="C14" s="57"/>
      <c r="D14" s="94">
        <v>10</v>
      </c>
      <c r="E14" s="96"/>
      <c r="G14" s="56"/>
      <c r="H14" s="56"/>
      <c r="I14" s="56"/>
      <c r="K14" s="4"/>
      <c r="L14" s="99">
        <v>12</v>
      </c>
      <c r="M14" s="115">
        <v>44014</v>
      </c>
      <c r="N14" s="100">
        <f t="shared" si="0"/>
        <v>44014</v>
      </c>
      <c r="O14" s="98" t="str">
        <f t="shared" si="1"/>
        <v>Runde 12</v>
      </c>
    </row>
    <row r="15" spans="1:18" s="5" customFormat="1" ht="15.75" thickBot="1">
      <c r="A15" s="4"/>
      <c r="B15" s="4"/>
      <c r="C15" s="57"/>
      <c r="D15" s="94">
        <v>11</v>
      </c>
      <c r="E15" s="96"/>
      <c r="G15" s="56"/>
      <c r="H15" s="56"/>
      <c r="I15" s="56"/>
      <c r="K15" s="4"/>
      <c r="L15" s="99">
        <v>13</v>
      </c>
      <c r="M15" s="116">
        <v>44084</v>
      </c>
      <c r="N15" s="100">
        <f t="shared" si="0"/>
        <v>44084</v>
      </c>
      <c r="O15" s="98" t="str">
        <f t="shared" si="1"/>
        <v>Runde 13</v>
      </c>
    </row>
    <row r="16" spans="1:18" s="5" customFormat="1" ht="15.75" thickBot="1">
      <c r="A16" s="4"/>
      <c r="B16" s="4"/>
      <c r="C16" s="57"/>
      <c r="D16" s="94">
        <v>12</v>
      </c>
      <c r="E16" s="96"/>
      <c r="G16" s="59"/>
      <c r="H16" s="59"/>
      <c r="I16" s="59"/>
      <c r="L16" s="99">
        <v>14</v>
      </c>
      <c r="M16" s="117">
        <v>44098</v>
      </c>
      <c r="N16" s="100">
        <f t="shared" si="0"/>
        <v>44098</v>
      </c>
      <c r="O16" s="98" t="str">
        <f t="shared" si="1"/>
        <v>Runde 14</v>
      </c>
    </row>
    <row r="17" spans="1:45" s="5" customFormat="1" ht="15.75" thickBot="1">
      <c r="A17" s="4"/>
      <c r="B17" s="4"/>
      <c r="C17" s="19"/>
      <c r="D17" s="94">
        <v>13</v>
      </c>
      <c r="E17" s="96"/>
      <c r="L17" s="124">
        <v>15</v>
      </c>
      <c r="M17" s="118">
        <v>44112</v>
      </c>
      <c r="N17" s="100">
        <f t="shared" si="0"/>
        <v>44112</v>
      </c>
      <c r="O17" s="98" t="str">
        <f>CONCATENATE("Runde ",L17)</f>
        <v>Runde 15</v>
      </c>
    </row>
    <row r="18" spans="1:45" s="5" customFormat="1" ht="15.75" thickBot="1">
      <c r="A18" s="4"/>
      <c r="B18" s="4"/>
      <c r="C18" s="19"/>
      <c r="D18" s="94">
        <v>14</v>
      </c>
      <c r="E18" s="97"/>
      <c r="L18" s="124">
        <v>16</v>
      </c>
      <c r="M18" s="119">
        <v>44126</v>
      </c>
      <c r="N18" s="100">
        <f t="shared" si="0"/>
        <v>44126</v>
      </c>
      <c r="O18" s="98" t="str">
        <f t="shared" si="1"/>
        <v>Runde 16</v>
      </c>
    </row>
    <row r="19" spans="1:45" s="5" customFormat="1" ht="15.75" thickBot="1">
      <c r="A19" s="4"/>
      <c r="B19" s="4"/>
      <c r="C19" s="19"/>
      <c r="D19" s="94">
        <v>15</v>
      </c>
      <c r="E19" s="19"/>
      <c r="L19" s="124">
        <v>17</v>
      </c>
      <c r="M19" s="120">
        <v>44140</v>
      </c>
      <c r="N19" s="100">
        <f t="shared" si="0"/>
        <v>44140</v>
      </c>
      <c r="O19" s="98" t="str">
        <f t="shared" si="1"/>
        <v>Runde 17</v>
      </c>
    </row>
    <row r="20" spans="1:45" s="5" customFormat="1" ht="15.75" thickBot="1">
      <c r="A20" s="4"/>
      <c r="B20" s="4"/>
      <c r="C20" s="19"/>
      <c r="D20" s="94">
        <v>16</v>
      </c>
      <c r="E20" s="19"/>
      <c r="L20" s="124">
        <v>18</v>
      </c>
      <c r="M20" s="121">
        <v>44149</v>
      </c>
      <c r="N20" s="100">
        <f t="shared" si="0"/>
        <v>44149</v>
      </c>
      <c r="O20" s="98" t="str">
        <f t="shared" si="1"/>
        <v>Runde 18</v>
      </c>
    </row>
    <row r="21" spans="1:45" s="5" customFormat="1" ht="13.5" thickBot="1">
      <c r="A21" s="4"/>
      <c r="B21" s="4"/>
      <c r="C21" s="19"/>
      <c r="D21" s="94">
        <v>17</v>
      </c>
      <c r="E21" s="19"/>
    </row>
    <row r="22" spans="1:45" s="5" customFormat="1" ht="13.5" thickBot="1">
      <c r="A22" s="4"/>
      <c r="B22" s="4"/>
      <c r="C22" s="19"/>
      <c r="D22" s="94">
        <v>18</v>
      </c>
      <c r="E22" s="19"/>
    </row>
    <row r="23" spans="1:45" s="5" customFormat="1" ht="13.5" thickBot="1">
      <c r="A23" s="4"/>
      <c r="B23" s="4"/>
      <c r="C23" s="19"/>
      <c r="D23" s="94">
        <v>19</v>
      </c>
      <c r="E23" s="19"/>
    </row>
    <row r="24" spans="1:45" s="5" customFormat="1" ht="13.5" thickBot="1">
      <c r="A24" s="4"/>
      <c r="B24" s="4"/>
      <c r="C24" s="19"/>
      <c r="D24" s="94">
        <v>20</v>
      </c>
    </row>
    <row r="25" spans="1:45" s="5" customFormat="1" ht="13.5" thickBot="1">
      <c r="A25" s="4"/>
      <c r="B25" s="4"/>
      <c r="C25" s="19"/>
      <c r="D25" s="94">
        <v>21</v>
      </c>
    </row>
    <row r="26" spans="1:45" s="5" customFormat="1" ht="13.5" thickBot="1">
      <c r="A26" s="4"/>
      <c r="B26" s="4"/>
      <c r="C26" s="19"/>
      <c r="D26" s="94">
        <v>22</v>
      </c>
    </row>
    <row r="27" spans="1:45" s="5" customFormat="1">
      <c r="A27" s="4"/>
      <c r="B27" s="4"/>
      <c r="C27" s="19"/>
    </row>
    <row r="28" spans="1:45" s="5" customFormat="1">
      <c r="C28" s="19"/>
    </row>
    <row r="29" spans="1:45" s="5" customFormat="1">
      <c r="F29" s="19"/>
    </row>
    <row r="30" spans="1:45" s="52" customFormat="1">
      <c r="B30" s="5"/>
      <c r="C30" s="5"/>
      <c r="D30" s="5"/>
      <c r="E30" s="5"/>
      <c r="F30" s="19"/>
      <c r="G30" s="5"/>
      <c r="H30" s="5"/>
      <c r="I30" s="5"/>
    </row>
    <row r="31" spans="1:45" s="52" customFormat="1" ht="18.75">
      <c r="A31" s="167" t="s">
        <v>18</v>
      </c>
      <c r="B31" s="167"/>
      <c r="C31" s="167"/>
      <c r="D31" s="167"/>
      <c r="E31" s="167" t="s">
        <v>20</v>
      </c>
      <c r="F31" s="167"/>
      <c r="G31" s="167"/>
      <c r="H31" s="167"/>
      <c r="I31" s="167" t="s">
        <v>261</v>
      </c>
      <c r="J31" s="167"/>
      <c r="K31" s="167"/>
      <c r="L31" s="167"/>
      <c r="M31" s="167" t="s">
        <v>237</v>
      </c>
      <c r="N31" s="167"/>
      <c r="O31" s="167"/>
      <c r="P31" s="167"/>
      <c r="Q31" s="130"/>
      <c r="R31" s="167" t="s">
        <v>266</v>
      </c>
      <c r="S31" s="167"/>
      <c r="T31" s="167"/>
      <c r="U31" s="167" t="s">
        <v>26</v>
      </c>
      <c r="V31" s="167"/>
      <c r="W31" s="167"/>
      <c r="X31" s="167"/>
      <c r="Y31" s="167" t="s">
        <v>29</v>
      </c>
      <c r="Z31" s="167"/>
      <c r="AA31" s="167"/>
      <c r="AB31" s="167"/>
      <c r="AC31" s="167" t="s">
        <v>267</v>
      </c>
      <c r="AD31" s="167"/>
      <c r="AE31" s="167"/>
      <c r="AF31" s="167"/>
      <c r="AG31"/>
      <c r="AH31" s="167" t="s">
        <v>38</v>
      </c>
      <c r="AI31" s="167"/>
      <c r="AJ31" s="167"/>
      <c r="AK31" s="167"/>
    </row>
    <row r="32" spans="1:45" s="52" customFormat="1">
      <c r="B32"/>
      <c r="C32"/>
      <c r="D32" s="102"/>
      <c r="E32"/>
      <c r="F32" s="102"/>
      <c r="G32"/>
      <c r="H32"/>
      <c r="I32"/>
      <c r="J32"/>
      <c r="K32" s="102"/>
      <c r="L32"/>
      <c r="M32"/>
      <c r="N32"/>
      <c r="O32"/>
      <c r="P32"/>
      <c r="Q32"/>
      <c r="R32"/>
      <c r="S32" s="102"/>
      <c r="T32"/>
      <c r="U32"/>
      <c r="V32" s="102"/>
      <c r="W32"/>
      <c r="X32"/>
      <c r="Y32"/>
      <c r="Z32" s="102"/>
      <c r="AA32"/>
      <c r="AB32"/>
      <c r="AC32" s="102"/>
      <c r="AD32"/>
      <c r="AE32" s="102"/>
      <c r="AF32"/>
      <c r="AG32"/>
      <c r="AH32"/>
      <c r="AI32"/>
      <c r="AJ32" s="102"/>
      <c r="AK32"/>
      <c r="AL32"/>
      <c r="AM32"/>
      <c r="AN32"/>
      <c r="AO32"/>
      <c r="AP32"/>
      <c r="AQ32" s="122"/>
      <c r="AR32"/>
      <c r="AS32" s="123"/>
    </row>
    <row r="33" spans="1:36" s="52" customFormat="1">
      <c r="B33" s="103"/>
      <c r="C33" s="104" t="s">
        <v>147</v>
      </c>
      <c r="D33" s="105" t="s">
        <v>148</v>
      </c>
      <c r="E33" s="102"/>
      <c r="F33" s="103"/>
      <c r="G33" s="104" t="s">
        <v>147</v>
      </c>
      <c r="H33" s="105" t="s">
        <v>148</v>
      </c>
      <c r="I33" s="102"/>
      <c r="J33" s="103"/>
      <c r="K33" s="104" t="s">
        <v>147</v>
      </c>
      <c r="L33" s="105" t="s">
        <v>148</v>
      </c>
      <c r="M33"/>
      <c r="N33" s="103"/>
      <c r="O33" s="104" t="s">
        <v>147</v>
      </c>
      <c r="P33" s="105" t="s">
        <v>148</v>
      </c>
      <c r="Q33" s="102"/>
      <c r="R33" s="103"/>
      <c r="S33" s="104" t="s">
        <v>147</v>
      </c>
      <c r="T33" s="105" t="s">
        <v>148</v>
      </c>
      <c r="U33" s="107"/>
      <c r="V33" s="103"/>
      <c r="W33" s="104" t="s">
        <v>147</v>
      </c>
      <c r="X33" s="105" t="s">
        <v>148</v>
      </c>
      <c r="Y33" s="102"/>
      <c r="Z33" s="103"/>
      <c r="AA33" s="104" t="s">
        <v>147</v>
      </c>
      <c r="AB33" s="105" t="s">
        <v>148</v>
      </c>
      <c r="AC33" s="102"/>
      <c r="AD33" s="103"/>
      <c r="AE33" s="104" t="s">
        <v>147</v>
      </c>
      <c r="AF33" s="105" t="s">
        <v>148</v>
      </c>
      <c r="AG33"/>
      <c r="AH33" s="103"/>
      <c r="AI33" s="104" t="s">
        <v>147</v>
      </c>
      <c r="AJ33" s="105" t="s">
        <v>148</v>
      </c>
    </row>
    <row r="34" spans="1:36" s="52" customFormat="1" ht="15">
      <c r="A34" s="99">
        <v>1</v>
      </c>
      <c r="B34" s="106">
        <v>43860</v>
      </c>
      <c r="C34" s="125" t="s">
        <v>149</v>
      </c>
      <c r="D34" s="125" t="s">
        <v>149</v>
      </c>
      <c r="E34" s="99">
        <v>1</v>
      </c>
      <c r="F34" s="106">
        <v>43860</v>
      </c>
      <c r="G34" s="108" t="s">
        <v>20</v>
      </c>
      <c r="H34" s="109" t="s">
        <v>261</v>
      </c>
      <c r="I34" s="99">
        <v>1</v>
      </c>
      <c r="J34" s="106">
        <v>43860</v>
      </c>
      <c r="K34" s="104" t="s">
        <v>20</v>
      </c>
      <c r="L34" s="110" t="s">
        <v>261</v>
      </c>
      <c r="M34" s="99">
        <v>1</v>
      </c>
      <c r="N34" s="106">
        <v>43860</v>
      </c>
      <c r="O34" s="104" t="s">
        <v>266</v>
      </c>
      <c r="P34" s="110" t="s">
        <v>237</v>
      </c>
      <c r="Q34" s="99">
        <v>1</v>
      </c>
      <c r="R34" s="106">
        <v>43860</v>
      </c>
      <c r="S34" s="108" t="s">
        <v>266</v>
      </c>
      <c r="T34" s="109" t="s">
        <v>237</v>
      </c>
      <c r="U34" s="99">
        <v>1</v>
      </c>
      <c r="V34" s="106">
        <v>43860</v>
      </c>
      <c r="W34" s="108" t="s">
        <v>26</v>
      </c>
      <c r="X34" s="109" t="s">
        <v>29</v>
      </c>
      <c r="Y34" s="99">
        <v>1</v>
      </c>
      <c r="Z34" s="106">
        <v>43860</v>
      </c>
      <c r="AA34" s="104" t="s">
        <v>26</v>
      </c>
      <c r="AB34" s="110" t="s">
        <v>29</v>
      </c>
      <c r="AC34" s="99">
        <v>1</v>
      </c>
      <c r="AD34" s="106">
        <v>43860</v>
      </c>
      <c r="AE34" s="104" t="s">
        <v>38</v>
      </c>
      <c r="AF34" s="110" t="s">
        <v>267</v>
      </c>
      <c r="AG34" s="99">
        <v>1</v>
      </c>
      <c r="AH34" s="106">
        <v>43860</v>
      </c>
      <c r="AI34" s="108" t="s">
        <v>38</v>
      </c>
      <c r="AJ34" s="109" t="s">
        <v>267</v>
      </c>
    </row>
    <row r="35" spans="1:36" s="52" customFormat="1" ht="15">
      <c r="A35" s="99">
        <v>2</v>
      </c>
      <c r="B35" s="111">
        <v>43874</v>
      </c>
      <c r="C35" s="108" t="s">
        <v>18</v>
      </c>
      <c r="D35" s="112" t="s">
        <v>261</v>
      </c>
      <c r="E35" s="99">
        <v>2</v>
      </c>
      <c r="F35" s="111">
        <v>43874</v>
      </c>
      <c r="G35" s="125" t="s">
        <v>149</v>
      </c>
      <c r="H35" s="125" t="s">
        <v>149</v>
      </c>
      <c r="I35" s="99">
        <v>2</v>
      </c>
      <c r="J35" s="111">
        <v>43874</v>
      </c>
      <c r="K35" s="113" t="s">
        <v>18</v>
      </c>
      <c r="L35" s="114" t="s">
        <v>261</v>
      </c>
      <c r="M35" s="99">
        <v>2</v>
      </c>
      <c r="N35" s="111">
        <v>43874</v>
      </c>
      <c r="O35" s="108" t="s">
        <v>237</v>
      </c>
      <c r="P35" s="112" t="s">
        <v>29</v>
      </c>
      <c r="Q35" s="99">
        <v>2</v>
      </c>
      <c r="R35" s="111">
        <v>43874</v>
      </c>
      <c r="S35" s="113" t="s">
        <v>38</v>
      </c>
      <c r="T35" s="114" t="s">
        <v>266</v>
      </c>
      <c r="U35" s="99">
        <v>2</v>
      </c>
      <c r="V35" s="111">
        <v>43874</v>
      </c>
      <c r="W35" s="113" t="s">
        <v>267</v>
      </c>
      <c r="X35" s="114" t="s">
        <v>26</v>
      </c>
      <c r="Y35" s="99">
        <v>2</v>
      </c>
      <c r="Z35" s="111">
        <v>43874</v>
      </c>
      <c r="AA35" s="113" t="s">
        <v>237</v>
      </c>
      <c r="AB35" s="114" t="s">
        <v>29</v>
      </c>
      <c r="AC35" s="99">
        <v>2</v>
      </c>
      <c r="AD35" s="111">
        <v>43874</v>
      </c>
      <c r="AE35" s="108" t="s">
        <v>267</v>
      </c>
      <c r="AF35" s="112" t="s">
        <v>26</v>
      </c>
      <c r="AG35" s="99">
        <v>2</v>
      </c>
      <c r="AH35" s="111">
        <v>43874</v>
      </c>
      <c r="AI35" s="108" t="s">
        <v>38</v>
      </c>
      <c r="AJ35" s="112" t="s">
        <v>266</v>
      </c>
    </row>
    <row r="36" spans="1:36" s="52" customFormat="1" ht="15">
      <c r="A36" s="99">
        <v>3</v>
      </c>
      <c r="B36" s="115">
        <v>43888</v>
      </c>
      <c r="C36" s="108" t="s">
        <v>18</v>
      </c>
      <c r="D36" s="112" t="s">
        <v>20</v>
      </c>
      <c r="E36" s="99">
        <v>3</v>
      </c>
      <c r="F36" s="115">
        <v>43888</v>
      </c>
      <c r="G36" s="113" t="s">
        <v>18</v>
      </c>
      <c r="H36" s="114" t="s">
        <v>20</v>
      </c>
      <c r="I36" s="99">
        <v>3</v>
      </c>
      <c r="J36" s="115">
        <v>43888</v>
      </c>
      <c r="K36" s="125" t="s">
        <v>149</v>
      </c>
      <c r="L36" s="125" t="s">
        <v>149</v>
      </c>
      <c r="M36" s="99">
        <v>3</v>
      </c>
      <c r="N36" s="115">
        <v>43888</v>
      </c>
      <c r="O36" s="108" t="s">
        <v>237</v>
      </c>
      <c r="P36" s="112" t="s">
        <v>38</v>
      </c>
      <c r="Q36" s="99">
        <v>3</v>
      </c>
      <c r="R36" s="115">
        <v>43888</v>
      </c>
      <c r="S36" s="113" t="s">
        <v>26</v>
      </c>
      <c r="T36" s="114" t="s">
        <v>266</v>
      </c>
      <c r="U36" s="99">
        <v>3</v>
      </c>
      <c r="V36" s="115">
        <v>43888</v>
      </c>
      <c r="W36" s="108" t="s">
        <v>26</v>
      </c>
      <c r="X36" s="112" t="s">
        <v>266</v>
      </c>
      <c r="Y36" s="99">
        <v>3</v>
      </c>
      <c r="Z36" s="115">
        <v>43888</v>
      </c>
      <c r="AA36" s="108" t="s">
        <v>29</v>
      </c>
      <c r="AB36" s="112" t="s">
        <v>267</v>
      </c>
      <c r="AC36" s="99">
        <v>3</v>
      </c>
      <c r="AD36" s="115">
        <v>43888</v>
      </c>
      <c r="AE36" s="113" t="s">
        <v>29</v>
      </c>
      <c r="AF36" s="114" t="s">
        <v>267</v>
      </c>
      <c r="AG36" s="99">
        <v>3</v>
      </c>
      <c r="AH36" s="115">
        <v>43888</v>
      </c>
      <c r="AI36" s="113" t="s">
        <v>237</v>
      </c>
      <c r="AJ36" s="114" t="s">
        <v>38</v>
      </c>
    </row>
    <row r="37" spans="1:36" s="52" customFormat="1" ht="15">
      <c r="A37" s="99">
        <v>4</v>
      </c>
      <c r="B37" s="116">
        <v>43902</v>
      </c>
      <c r="C37" s="113" t="s">
        <v>38</v>
      </c>
      <c r="D37" s="114" t="s">
        <v>18</v>
      </c>
      <c r="E37" s="99">
        <v>4</v>
      </c>
      <c r="F37" s="116">
        <v>43902</v>
      </c>
      <c r="G37" s="108" t="s">
        <v>20</v>
      </c>
      <c r="H37" s="112" t="s">
        <v>29</v>
      </c>
      <c r="I37" s="99">
        <v>4</v>
      </c>
      <c r="J37" s="116">
        <v>43902</v>
      </c>
      <c r="K37" s="108" t="s">
        <v>261</v>
      </c>
      <c r="L37" s="112" t="s">
        <v>237</v>
      </c>
      <c r="M37" s="99">
        <v>4</v>
      </c>
      <c r="N37" s="116">
        <v>43902</v>
      </c>
      <c r="O37" s="113" t="s">
        <v>261</v>
      </c>
      <c r="P37" s="114" t="s">
        <v>237</v>
      </c>
      <c r="Q37" s="99">
        <v>4</v>
      </c>
      <c r="R37" s="116">
        <v>43902</v>
      </c>
      <c r="S37" s="108" t="s">
        <v>266</v>
      </c>
      <c r="T37" s="112" t="s">
        <v>267</v>
      </c>
      <c r="U37" s="99">
        <v>4</v>
      </c>
      <c r="V37" s="116">
        <v>43902</v>
      </c>
      <c r="W37" s="125" t="s">
        <v>149</v>
      </c>
      <c r="X37" s="125" t="s">
        <v>149</v>
      </c>
      <c r="Y37" s="99">
        <v>4</v>
      </c>
      <c r="Z37" s="116">
        <v>43902</v>
      </c>
      <c r="AA37" s="113" t="s">
        <v>20</v>
      </c>
      <c r="AB37" s="114" t="s">
        <v>29</v>
      </c>
      <c r="AC37" s="99">
        <v>4</v>
      </c>
      <c r="AD37" s="116">
        <v>43902</v>
      </c>
      <c r="AE37" s="113" t="s">
        <v>266</v>
      </c>
      <c r="AF37" s="114" t="s">
        <v>267</v>
      </c>
      <c r="AG37" s="99">
        <v>4</v>
      </c>
      <c r="AH37" s="116">
        <v>43902</v>
      </c>
      <c r="AI37" s="108" t="s">
        <v>38</v>
      </c>
      <c r="AJ37" s="112" t="s">
        <v>18</v>
      </c>
    </row>
    <row r="38" spans="1:36" s="52" customFormat="1" ht="15">
      <c r="A38" s="99">
        <v>5</v>
      </c>
      <c r="B38" s="117">
        <v>43916</v>
      </c>
      <c r="C38" s="113" t="s">
        <v>266</v>
      </c>
      <c r="D38" s="114" t="s">
        <v>18</v>
      </c>
      <c r="E38" s="99">
        <v>5</v>
      </c>
      <c r="F38" s="117">
        <v>43916</v>
      </c>
      <c r="G38" s="108" t="s">
        <v>20</v>
      </c>
      <c r="H38" s="112" t="s">
        <v>26</v>
      </c>
      <c r="I38" s="99">
        <v>5</v>
      </c>
      <c r="J38" s="117">
        <v>43916</v>
      </c>
      <c r="K38" s="108" t="s">
        <v>261</v>
      </c>
      <c r="L38" s="112" t="s">
        <v>38</v>
      </c>
      <c r="M38" s="99">
        <v>5</v>
      </c>
      <c r="N38" s="117">
        <v>43916</v>
      </c>
      <c r="O38" s="113" t="s">
        <v>267</v>
      </c>
      <c r="P38" s="114" t="s">
        <v>237</v>
      </c>
      <c r="Q38" s="99">
        <v>5</v>
      </c>
      <c r="R38" s="117">
        <v>43916</v>
      </c>
      <c r="S38" s="108" t="s">
        <v>266</v>
      </c>
      <c r="T38" s="112" t="s">
        <v>18</v>
      </c>
      <c r="U38" s="99">
        <v>5</v>
      </c>
      <c r="V38" s="117">
        <v>43916</v>
      </c>
      <c r="W38" s="113" t="s">
        <v>20</v>
      </c>
      <c r="X38" s="114" t="s">
        <v>26</v>
      </c>
      <c r="Y38" s="99">
        <v>5</v>
      </c>
      <c r="Z38" s="117">
        <v>43916</v>
      </c>
      <c r="AA38" s="125" t="s">
        <v>149</v>
      </c>
      <c r="AB38" s="125" t="s">
        <v>149</v>
      </c>
      <c r="AC38" s="99">
        <v>5</v>
      </c>
      <c r="AD38" s="117">
        <v>43916</v>
      </c>
      <c r="AE38" s="108" t="s">
        <v>267</v>
      </c>
      <c r="AF38" s="112" t="s">
        <v>237</v>
      </c>
      <c r="AG38" s="99">
        <v>5</v>
      </c>
      <c r="AH38" s="117">
        <v>43916</v>
      </c>
      <c r="AI38" s="113" t="s">
        <v>261</v>
      </c>
      <c r="AJ38" s="114" t="s">
        <v>38</v>
      </c>
    </row>
    <row r="39" spans="1:36" s="52" customFormat="1" ht="15">
      <c r="A39" s="99">
        <v>6</v>
      </c>
      <c r="B39" s="118">
        <v>43930</v>
      </c>
      <c r="C39" s="108" t="s">
        <v>18</v>
      </c>
      <c r="D39" s="112" t="s">
        <v>237</v>
      </c>
      <c r="E39" s="99">
        <v>6</v>
      </c>
      <c r="F39" s="118">
        <v>43930</v>
      </c>
      <c r="G39" s="113" t="s">
        <v>266</v>
      </c>
      <c r="H39" s="114" t="s">
        <v>20</v>
      </c>
      <c r="I39" s="99">
        <v>6</v>
      </c>
      <c r="J39" s="118">
        <v>43930</v>
      </c>
      <c r="K39" s="113" t="s">
        <v>29</v>
      </c>
      <c r="L39" s="114" t="s">
        <v>261</v>
      </c>
      <c r="M39" s="99">
        <v>6</v>
      </c>
      <c r="N39" s="118">
        <v>43930</v>
      </c>
      <c r="O39" s="113" t="s">
        <v>18</v>
      </c>
      <c r="P39" s="114" t="s">
        <v>237</v>
      </c>
      <c r="Q39" s="99">
        <v>6</v>
      </c>
      <c r="R39" s="118">
        <v>43930</v>
      </c>
      <c r="S39" s="108" t="s">
        <v>266</v>
      </c>
      <c r="T39" s="112" t="s">
        <v>20</v>
      </c>
      <c r="U39" s="99">
        <v>6</v>
      </c>
      <c r="V39" s="118">
        <v>43930</v>
      </c>
      <c r="W39" s="113" t="s">
        <v>38</v>
      </c>
      <c r="X39" s="114" t="s">
        <v>26</v>
      </c>
      <c r="Y39" s="99">
        <v>6</v>
      </c>
      <c r="Z39" s="118">
        <v>43930</v>
      </c>
      <c r="AA39" s="108" t="s">
        <v>29</v>
      </c>
      <c r="AB39" s="112" t="s">
        <v>261</v>
      </c>
      <c r="AC39" s="99">
        <v>6</v>
      </c>
      <c r="AD39" s="118">
        <v>43930</v>
      </c>
      <c r="AE39" s="125" t="s">
        <v>149</v>
      </c>
      <c r="AF39" s="125" t="s">
        <v>149</v>
      </c>
      <c r="AG39" s="99">
        <v>6</v>
      </c>
      <c r="AH39" s="118">
        <v>43930</v>
      </c>
      <c r="AI39" s="108" t="s">
        <v>38</v>
      </c>
      <c r="AJ39" s="112" t="s">
        <v>26</v>
      </c>
    </row>
    <row r="40" spans="1:36" s="52" customFormat="1" ht="15">
      <c r="A40" s="99">
        <v>7</v>
      </c>
      <c r="B40" s="119">
        <v>43944</v>
      </c>
      <c r="C40" s="113" t="s">
        <v>26</v>
      </c>
      <c r="D40" s="114" t="s">
        <v>18</v>
      </c>
      <c r="E40" s="99">
        <v>7</v>
      </c>
      <c r="F40" s="119">
        <v>43944</v>
      </c>
      <c r="G40" s="108" t="s">
        <v>20</v>
      </c>
      <c r="H40" s="112" t="s">
        <v>38</v>
      </c>
      <c r="I40" s="99">
        <v>7</v>
      </c>
      <c r="J40" s="119">
        <v>43944</v>
      </c>
      <c r="K40" s="113" t="s">
        <v>267</v>
      </c>
      <c r="L40" s="114" t="s">
        <v>261</v>
      </c>
      <c r="M40" s="99">
        <v>7</v>
      </c>
      <c r="N40" s="119">
        <v>43944</v>
      </c>
      <c r="O40" s="125" t="s">
        <v>149</v>
      </c>
      <c r="P40" s="125" t="s">
        <v>149</v>
      </c>
      <c r="Q40" s="99">
        <v>7</v>
      </c>
      <c r="R40" s="119">
        <v>43944</v>
      </c>
      <c r="S40" s="113" t="s">
        <v>29</v>
      </c>
      <c r="T40" s="114" t="s">
        <v>266</v>
      </c>
      <c r="U40" s="99">
        <v>7</v>
      </c>
      <c r="V40" s="119">
        <v>43944</v>
      </c>
      <c r="W40" s="108" t="s">
        <v>26</v>
      </c>
      <c r="X40" s="112" t="s">
        <v>18</v>
      </c>
      <c r="Y40" s="99">
        <v>7</v>
      </c>
      <c r="Z40" s="119">
        <v>43944</v>
      </c>
      <c r="AA40" s="108" t="s">
        <v>29</v>
      </c>
      <c r="AB40" s="112" t="s">
        <v>266</v>
      </c>
      <c r="AC40" s="99">
        <v>7</v>
      </c>
      <c r="AD40" s="119">
        <v>43944</v>
      </c>
      <c r="AE40" s="108" t="s">
        <v>267</v>
      </c>
      <c r="AF40" s="112" t="s">
        <v>261</v>
      </c>
      <c r="AG40" s="99">
        <v>7</v>
      </c>
      <c r="AH40" s="119">
        <v>43944</v>
      </c>
      <c r="AI40" s="113" t="s">
        <v>20</v>
      </c>
      <c r="AJ40" s="114" t="s">
        <v>38</v>
      </c>
    </row>
    <row r="41" spans="1:36" s="52" customFormat="1" ht="15">
      <c r="A41" s="99">
        <v>8</v>
      </c>
      <c r="B41" s="120">
        <v>43958</v>
      </c>
      <c r="C41" s="108" t="s">
        <v>18</v>
      </c>
      <c r="D41" s="112" t="s">
        <v>267</v>
      </c>
      <c r="E41" s="99">
        <v>8</v>
      </c>
      <c r="F41" s="120">
        <v>43958</v>
      </c>
      <c r="G41" s="113" t="s">
        <v>237</v>
      </c>
      <c r="H41" s="114" t="s">
        <v>20</v>
      </c>
      <c r="I41" s="99">
        <v>8</v>
      </c>
      <c r="J41" s="120">
        <v>43958</v>
      </c>
      <c r="K41" s="113" t="s">
        <v>26</v>
      </c>
      <c r="L41" s="114" t="s">
        <v>261</v>
      </c>
      <c r="M41" s="99">
        <v>8</v>
      </c>
      <c r="N41" s="120">
        <v>43958</v>
      </c>
      <c r="O41" s="108" t="s">
        <v>237</v>
      </c>
      <c r="P41" s="112" t="s">
        <v>20</v>
      </c>
      <c r="Q41" s="99">
        <v>8</v>
      </c>
      <c r="R41" s="120">
        <v>43958</v>
      </c>
      <c r="S41" s="125" t="s">
        <v>149</v>
      </c>
      <c r="T41" s="125" t="s">
        <v>149</v>
      </c>
      <c r="U41" s="99">
        <v>8</v>
      </c>
      <c r="V41" s="120">
        <v>43958</v>
      </c>
      <c r="W41" s="108" t="s">
        <v>26</v>
      </c>
      <c r="X41" s="112" t="s">
        <v>261</v>
      </c>
      <c r="Y41" s="99">
        <v>8</v>
      </c>
      <c r="Z41" s="120">
        <v>43958</v>
      </c>
      <c r="AA41" s="108" t="s">
        <v>29</v>
      </c>
      <c r="AB41" s="112" t="s">
        <v>38</v>
      </c>
      <c r="AC41" s="99">
        <v>8</v>
      </c>
      <c r="AD41" s="120">
        <v>43958</v>
      </c>
      <c r="AE41" s="113" t="s">
        <v>18</v>
      </c>
      <c r="AF41" s="114" t="s">
        <v>267</v>
      </c>
      <c r="AG41" s="99">
        <v>8</v>
      </c>
      <c r="AH41" s="120">
        <v>43958</v>
      </c>
      <c r="AI41" s="113" t="s">
        <v>29</v>
      </c>
      <c r="AJ41" s="114" t="s">
        <v>38</v>
      </c>
    </row>
    <row r="42" spans="1:36" s="52" customFormat="1" ht="15">
      <c r="A42" s="99">
        <v>9</v>
      </c>
      <c r="B42" s="121">
        <v>43965</v>
      </c>
      <c r="C42" s="113" t="s">
        <v>29</v>
      </c>
      <c r="D42" s="114" t="s">
        <v>18</v>
      </c>
      <c r="E42" s="99">
        <v>9</v>
      </c>
      <c r="F42" s="121">
        <v>43965</v>
      </c>
      <c r="G42" s="113" t="s">
        <v>267</v>
      </c>
      <c r="H42" s="114" t="s">
        <v>20</v>
      </c>
      <c r="I42" s="99">
        <v>9</v>
      </c>
      <c r="J42" s="121">
        <v>43965</v>
      </c>
      <c r="K42" s="113" t="s">
        <v>266</v>
      </c>
      <c r="L42" s="114" t="s">
        <v>261</v>
      </c>
      <c r="M42" s="99">
        <v>9</v>
      </c>
      <c r="N42" s="121">
        <v>43965</v>
      </c>
      <c r="O42" s="108" t="s">
        <v>237</v>
      </c>
      <c r="P42" s="112" t="s">
        <v>26</v>
      </c>
      <c r="Q42" s="99">
        <v>9</v>
      </c>
      <c r="R42" s="121">
        <v>43965</v>
      </c>
      <c r="S42" s="108" t="s">
        <v>266</v>
      </c>
      <c r="T42" s="112" t="s">
        <v>261</v>
      </c>
      <c r="U42" s="99">
        <v>9</v>
      </c>
      <c r="V42" s="121">
        <v>43965</v>
      </c>
      <c r="W42" s="113" t="s">
        <v>237</v>
      </c>
      <c r="X42" s="114" t="s">
        <v>26</v>
      </c>
      <c r="Y42" s="99">
        <v>9</v>
      </c>
      <c r="Z42" s="121">
        <v>43965</v>
      </c>
      <c r="AA42" s="108" t="s">
        <v>29</v>
      </c>
      <c r="AB42" s="112" t="s">
        <v>18</v>
      </c>
      <c r="AC42" s="99">
        <v>9</v>
      </c>
      <c r="AD42" s="121">
        <v>43965</v>
      </c>
      <c r="AE42" s="108" t="s">
        <v>267</v>
      </c>
      <c r="AF42" s="112" t="s">
        <v>20</v>
      </c>
      <c r="AG42" s="99">
        <v>9</v>
      </c>
      <c r="AH42" s="121">
        <v>43965</v>
      </c>
      <c r="AI42" s="125" t="s">
        <v>149</v>
      </c>
      <c r="AJ42" s="125" t="s">
        <v>149</v>
      </c>
    </row>
    <row r="43" spans="1:36" s="52" customFormat="1" ht="15">
      <c r="A43" s="99">
        <v>10</v>
      </c>
      <c r="B43" s="106">
        <v>43986</v>
      </c>
      <c r="C43" s="125" t="s">
        <v>149</v>
      </c>
      <c r="D43" s="125" t="s">
        <v>149</v>
      </c>
      <c r="E43" s="99">
        <v>10</v>
      </c>
      <c r="F43" s="106">
        <v>43986</v>
      </c>
      <c r="G43" s="104" t="s">
        <v>261</v>
      </c>
      <c r="H43" s="110" t="s">
        <v>20</v>
      </c>
      <c r="I43" s="99">
        <v>10</v>
      </c>
      <c r="J43" s="106">
        <v>43986</v>
      </c>
      <c r="K43" s="108" t="s">
        <v>261</v>
      </c>
      <c r="L43" s="109" t="s">
        <v>20</v>
      </c>
      <c r="M43" s="99">
        <v>10</v>
      </c>
      <c r="N43" s="106">
        <v>43986</v>
      </c>
      <c r="O43" s="108" t="s">
        <v>237</v>
      </c>
      <c r="P43" s="109" t="s">
        <v>266</v>
      </c>
      <c r="Q43" s="99">
        <v>10</v>
      </c>
      <c r="R43" s="106">
        <v>43986</v>
      </c>
      <c r="S43" s="104" t="s">
        <v>237</v>
      </c>
      <c r="T43" s="110" t="s">
        <v>266</v>
      </c>
      <c r="U43" s="99">
        <v>10</v>
      </c>
      <c r="V43" s="106">
        <v>43986</v>
      </c>
      <c r="W43" s="104" t="s">
        <v>29</v>
      </c>
      <c r="X43" s="110" t="s">
        <v>26</v>
      </c>
      <c r="Y43" s="99">
        <v>10</v>
      </c>
      <c r="Z43" s="106">
        <v>43986</v>
      </c>
      <c r="AA43" s="108" t="s">
        <v>29</v>
      </c>
      <c r="AB43" s="109" t="s">
        <v>26</v>
      </c>
      <c r="AC43" s="99">
        <v>10</v>
      </c>
      <c r="AD43" s="106">
        <v>43986</v>
      </c>
      <c r="AE43" s="108" t="s">
        <v>267</v>
      </c>
      <c r="AF43" s="109" t="s">
        <v>38</v>
      </c>
      <c r="AG43" s="99">
        <v>10</v>
      </c>
      <c r="AH43" s="106">
        <v>43986</v>
      </c>
      <c r="AI43" s="104" t="s">
        <v>267</v>
      </c>
      <c r="AJ43" s="110" t="s">
        <v>38</v>
      </c>
    </row>
    <row r="44" spans="1:36" s="52" customFormat="1" ht="15">
      <c r="A44" s="99">
        <v>11</v>
      </c>
      <c r="B44" s="111">
        <v>44000</v>
      </c>
      <c r="C44" s="113" t="s">
        <v>261</v>
      </c>
      <c r="D44" s="114" t="s">
        <v>18</v>
      </c>
      <c r="E44" s="99">
        <v>11</v>
      </c>
      <c r="F44" s="111">
        <v>44000</v>
      </c>
      <c r="G44" s="125" t="s">
        <v>149</v>
      </c>
      <c r="H44" s="125" t="s">
        <v>149</v>
      </c>
      <c r="I44" s="99">
        <v>11</v>
      </c>
      <c r="J44" s="111">
        <v>44000</v>
      </c>
      <c r="K44" s="108" t="s">
        <v>261</v>
      </c>
      <c r="L44" s="112" t="s">
        <v>18</v>
      </c>
      <c r="M44" s="99">
        <v>11</v>
      </c>
      <c r="N44" s="111">
        <v>44000</v>
      </c>
      <c r="O44" s="113" t="s">
        <v>29</v>
      </c>
      <c r="P44" s="114" t="s">
        <v>237</v>
      </c>
      <c r="Q44" s="99">
        <v>11</v>
      </c>
      <c r="R44" s="111">
        <v>44000</v>
      </c>
      <c r="S44" s="108" t="s">
        <v>266</v>
      </c>
      <c r="T44" s="112" t="s">
        <v>38</v>
      </c>
      <c r="U44" s="99">
        <v>11</v>
      </c>
      <c r="V44" s="111">
        <v>44000</v>
      </c>
      <c r="W44" s="108" t="s">
        <v>26</v>
      </c>
      <c r="X44" s="112" t="s">
        <v>267</v>
      </c>
      <c r="Y44" s="99">
        <v>11</v>
      </c>
      <c r="Z44" s="111">
        <v>44000</v>
      </c>
      <c r="AA44" s="108" t="s">
        <v>29</v>
      </c>
      <c r="AB44" s="112" t="s">
        <v>237</v>
      </c>
      <c r="AC44" s="99">
        <v>11</v>
      </c>
      <c r="AD44" s="111">
        <v>44000</v>
      </c>
      <c r="AE44" s="113" t="s">
        <v>26</v>
      </c>
      <c r="AF44" s="114" t="s">
        <v>267</v>
      </c>
      <c r="AG44" s="99">
        <v>11</v>
      </c>
      <c r="AH44" s="111">
        <v>44000</v>
      </c>
      <c r="AI44" s="113" t="s">
        <v>266</v>
      </c>
      <c r="AJ44" s="114" t="s">
        <v>38</v>
      </c>
    </row>
    <row r="45" spans="1:36" s="52" customFormat="1" ht="15">
      <c r="A45" s="99">
        <v>12</v>
      </c>
      <c r="B45" s="115">
        <v>44014</v>
      </c>
      <c r="C45" s="113" t="s">
        <v>20</v>
      </c>
      <c r="D45" s="114" t="s">
        <v>18</v>
      </c>
      <c r="E45" s="99">
        <v>12</v>
      </c>
      <c r="F45" s="115">
        <v>44014</v>
      </c>
      <c r="G45" s="108" t="s">
        <v>20</v>
      </c>
      <c r="H45" s="112" t="s">
        <v>18</v>
      </c>
      <c r="I45" s="99">
        <v>12</v>
      </c>
      <c r="J45" s="115">
        <v>44014</v>
      </c>
      <c r="K45" s="125" t="s">
        <v>149</v>
      </c>
      <c r="L45" s="125" t="s">
        <v>149</v>
      </c>
      <c r="M45" s="99">
        <v>12</v>
      </c>
      <c r="N45" s="115">
        <v>44014</v>
      </c>
      <c r="O45" s="113" t="s">
        <v>38</v>
      </c>
      <c r="P45" s="114" t="s">
        <v>237</v>
      </c>
      <c r="Q45" s="99">
        <v>12</v>
      </c>
      <c r="R45" s="115">
        <v>44014</v>
      </c>
      <c r="S45" s="108" t="s">
        <v>266</v>
      </c>
      <c r="T45" s="112" t="s">
        <v>26</v>
      </c>
      <c r="U45" s="99">
        <v>12</v>
      </c>
      <c r="V45" s="115">
        <v>44014</v>
      </c>
      <c r="W45" s="113" t="s">
        <v>266</v>
      </c>
      <c r="X45" s="114" t="s">
        <v>26</v>
      </c>
      <c r="Y45" s="99">
        <v>12</v>
      </c>
      <c r="Z45" s="115">
        <v>44014</v>
      </c>
      <c r="AA45" s="113" t="s">
        <v>267</v>
      </c>
      <c r="AB45" s="114" t="s">
        <v>29</v>
      </c>
      <c r="AC45" s="99">
        <v>12</v>
      </c>
      <c r="AD45" s="115">
        <v>44014</v>
      </c>
      <c r="AE45" s="108" t="s">
        <v>267</v>
      </c>
      <c r="AF45" s="112" t="s">
        <v>29</v>
      </c>
      <c r="AG45" s="99">
        <v>12</v>
      </c>
      <c r="AH45" s="115">
        <v>44014</v>
      </c>
      <c r="AI45" s="108" t="s">
        <v>38</v>
      </c>
      <c r="AJ45" s="112" t="s">
        <v>237</v>
      </c>
    </row>
    <row r="46" spans="1:36" s="52" customFormat="1" ht="15">
      <c r="A46" s="99">
        <v>13</v>
      </c>
      <c r="B46" s="116">
        <v>44084</v>
      </c>
      <c r="C46" s="108" t="s">
        <v>18</v>
      </c>
      <c r="D46" s="112" t="s">
        <v>38</v>
      </c>
      <c r="E46" s="99">
        <v>13</v>
      </c>
      <c r="F46" s="116">
        <v>44084</v>
      </c>
      <c r="G46" s="113" t="s">
        <v>29</v>
      </c>
      <c r="H46" s="114" t="s">
        <v>20</v>
      </c>
      <c r="I46" s="99">
        <v>13</v>
      </c>
      <c r="J46" s="116">
        <v>44084</v>
      </c>
      <c r="K46" s="113" t="s">
        <v>237</v>
      </c>
      <c r="L46" s="114" t="s">
        <v>261</v>
      </c>
      <c r="M46" s="99">
        <v>13</v>
      </c>
      <c r="N46" s="116">
        <v>44084</v>
      </c>
      <c r="O46" s="108" t="s">
        <v>237</v>
      </c>
      <c r="P46" s="112" t="s">
        <v>261</v>
      </c>
      <c r="Q46" s="99">
        <v>13</v>
      </c>
      <c r="R46" s="116">
        <v>44084</v>
      </c>
      <c r="S46" s="113" t="s">
        <v>267</v>
      </c>
      <c r="T46" s="114" t="s">
        <v>266</v>
      </c>
      <c r="U46" s="99">
        <v>13</v>
      </c>
      <c r="V46" s="116">
        <v>44084</v>
      </c>
      <c r="W46" s="125" t="s">
        <v>149</v>
      </c>
      <c r="X46" s="125" t="s">
        <v>149</v>
      </c>
      <c r="Y46" s="99">
        <v>13</v>
      </c>
      <c r="Z46" s="116">
        <v>44084</v>
      </c>
      <c r="AA46" s="108" t="s">
        <v>29</v>
      </c>
      <c r="AB46" s="112" t="s">
        <v>20</v>
      </c>
      <c r="AC46" s="99">
        <v>13</v>
      </c>
      <c r="AD46" s="116">
        <v>44084</v>
      </c>
      <c r="AE46" s="108" t="s">
        <v>267</v>
      </c>
      <c r="AF46" s="112" t="s">
        <v>266</v>
      </c>
      <c r="AG46" s="99">
        <v>13</v>
      </c>
      <c r="AH46" s="116">
        <v>44084</v>
      </c>
      <c r="AI46" s="113" t="s">
        <v>18</v>
      </c>
      <c r="AJ46" s="114" t="s">
        <v>38</v>
      </c>
    </row>
    <row r="47" spans="1:36" s="52" customFormat="1" ht="15">
      <c r="A47" s="99">
        <v>14</v>
      </c>
      <c r="B47" s="117">
        <v>44098</v>
      </c>
      <c r="C47" s="108" t="s">
        <v>18</v>
      </c>
      <c r="D47" s="112" t="s">
        <v>266</v>
      </c>
      <c r="E47" s="99">
        <v>14</v>
      </c>
      <c r="F47" s="117">
        <v>44098</v>
      </c>
      <c r="G47" s="113" t="s">
        <v>26</v>
      </c>
      <c r="H47" s="114" t="s">
        <v>20</v>
      </c>
      <c r="I47" s="99">
        <v>14</v>
      </c>
      <c r="J47" s="117">
        <v>44098</v>
      </c>
      <c r="K47" s="113" t="s">
        <v>38</v>
      </c>
      <c r="L47" s="114" t="s">
        <v>261</v>
      </c>
      <c r="M47" s="99">
        <v>14</v>
      </c>
      <c r="N47" s="117">
        <v>44098</v>
      </c>
      <c r="O47" s="108" t="s">
        <v>237</v>
      </c>
      <c r="P47" s="112" t="s">
        <v>267</v>
      </c>
      <c r="Q47" s="99">
        <v>14</v>
      </c>
      <c r="R47" s="117">
        <v>44098</v>
      </c>
      <c r="S47" s="113" t="s">
        <v>18</v>
      </c>
      <c r="T47" s="114" t="s">
        <v>266</v>
      </c>
      <c r="U47" s="99">
        <v>14</v>
      </c>
      <c r="V47" s="117">
        <v>44098</v>
      </c>
      <c r="W47" s="108" t="s">
        <v>26</v>
      </c>
      <c r="X47" s="112" t="s">
        <v>20</v>
      </c>
      <c r="Y47" s="99">
        <v>14</v>
      </c>
      <c r="Z47" s="117">
        <v>44098</v>
      </c>
      <c r="AA47" s="125" t="s">
        <v>149</v>
      </c>
      <c r="AB47" s="125" t="s">
        <v>149</v>
      </c>
      <c r="AC47" s="99">
        <v>14</v>
      </c>
      <c r="AD47" s="117">
        <v>44098</v>
      </c>
      <c r="AE47" s="113" t="s">
        <v>237</v>
      </c>
      <c r="AF47" s="114" t="s">
        <v>267</v>
      </c>
      <c r="AG47" s="99">
        <v>14</v>
      </c>
      <c r="AH47" s="117">
        <v>44098</v>
      </c>
      <c r="AI47" s="108" t="s">
        <v>38</v>
      </c>
      <c r="AJ47" s="112" t="s">
        <v>261</v>
      </c>
    </row>
    <row r="48" spans="1:36" s="52" customFormat="1" ht="15">
      <c r="A48" s="124">
        <v>15</v>
      </c>
      <c r="B48" s="118">
        <v>44112</v>
      </c>
      <c r="C48" s="113" t="s">
        <v>237</v>
      </c>
      <c r="D48" s="114" t="s">
        <v>18</v>
      </c>
      <c r="E48" s="124">
        <v>15</v>
      </c>
      <c r="F48" s="118">
        <v>44112</v>
      </c>
      <c r="G48" s="108" t="s">
        <v>20</v>
      </c>
      <c r="H48" s="112" t="s">
        <v>266</v>
      </c>
      <c r="I48" s="124">
        <v>15</v>
      </c>
      <c r="J48" s="118">
        <v>44112</v>
      </c>
      <c r="K48" s="108" t="s">
        <v>261</v>
      </c>
      <c r="L48" s="112" t="s">
        <v>29</v>
      </c>
      <c r="M48" s="124">
        <v>15</v>
      </c>
      <c r="N48" s="118">
        <v>44112</v>
      </c>
      <c r="O48" s="108" t="s">
        <v>237</v>
      </c>
      <c r="P48" s="112" t="s">
        <v>18</v>
      </c>
      <c r="Q48" s="124">
        <v>15</v>
      </c>
      <c r="R48" s="118">
        <v>44112</v>
      </c>
      <c r="S48" s="113" t="s">
        <v>20</v>
      </c>
      <c r="T48" s="114" t="s">
        <v>266</v>
      </c>
      <c r="U48" s="124">
        <v>15</v>
      </c>
      <c r="V48" s="118">
        <v>44112</v>
      </c>
      <c r="W48" s="108" t="s">
        <v>26</v>
      </c>
      <c r="X48" s="112" t="s">
        <v>38</v>
      </c>
      <c r="Y48" s="124">
        <v>15</v>
      </c>
      <c r="Z48" s="118">
        <v>44112</v>
      </c>
      <c r="AA48" s="113" t="s">
        <v>261</v>
      </c>
      <c r="AB48" s="114" t="s">
        <v>29</v>
      </c>
      <c r="AC48" s="124">
        <v>15</v>
      </c>
      <c r="AD48" s="118">
        <v>44112</v>
      </c>
      <c r="AE48" s="125" t="s">
        <v>149</v>
      </c>
      <c r="AF48" s="125" t="s">
        <v>149</v>
      </c>
      <c r="AG48" s="124">
        <v>15</v>
      </c>
      <c r="AH48" s="118">
        <v>44112</v>
      </c>
      <c r="AI48" s="113" t="s">
        <v>26</v>
      </c>
      <c r="AJ48" s="114" t="s">
        <v>38</v>
      </c>
    </row>
    <row r="49" spans="1:36" s="52" customFormat="1" ht="15">
      <c r="A49" s="124">
        <v>16</v>
      </c>
      <c r="B49" s="119">
        <v>44126</v>
      </c>
      <c r="C49" s="108" t="s">
        <v>18</v>
      </c>
      <c r="D49" s="112" t="s">
        <v>26</v>
      </c>
      <c r="E49" s="124">
        <v>16</v>
      </c>
      <c r="F49" s="119">
        <v>44126</v>
      </c>
      <c r="G49" s="113" t="s">
        <v>38</v>
      </c>
      <c r="H49" s="114" t="s">
        <v>20</v>
      </c>
      <c r="I49" s="124">
        <v>16</v>
      </c>
      <c r="J49" s="119">
        <v>44126</v>
      </c>
      <c r="K49" s="108" t="s">
        <v>261</v>
      </c>
      <c r="L49" s="112" t="s">
        <v>267</v>
      </c>
      <c r="M49" s="124">
        <v>16</v>
      </c>
      <c r="N49" s="119">
        <v>44126</v>
      </c>
      <c r="O49" s="125" t="s">
        <v>149</v>
      </c>
      <c r="P49" s="125" t="s">
        <v>149</v>
      </c>
      <c r="Q49" s="124">
        <v>16</v>
      </c>
      <c r="R49" s="119">
        <v>44126</v>
      </c>
      <c r="S49" s="108" t="s">
        <v>266</v>
      </c>
      <c r="T49" s="112" t="s">
        <v>29</v>
      </c>
      <c r="U49" s="124">
        <v>16</v>
      </c>
      <c r="V49" s="119">
        <v>44126</v>
      </c>
      <c r="W49" s="113" t="s">
        <v>18</v>
      </c>
      <c r="X49" s="114" t="s">
        <v>26</v>
      </c>
      <c r="Y49" s="124">
        <v>16</v>
      </c>
      <c r="Z49" s="119">
        <v>44126</v>
      </c>
      <c r="AA49" s="113" t="s">
        <v>266</v>
      </c>
      <c r="AB49" s="114" t="s">
        <v>29</v>
      </c>
      <c r="AC49" s="124">
        <v>16</v>
      </c>
      <c r="AD49" s="119">
        <v>44126</v>
      </c>
      <c r="AE49" s="113" t="s">
        <v>261</v>
      </c>
      <c r="AF49" s="114" t="s">
        <v>267</v>
      </c>
      <c r="AG49" s="124">
        <v>16</v>
      </c>
      <c r="AH49" s="119">
        <v>44126</v>
      </c>
      <c r="AI49" s="108" t="s">
        <v>38</v>
      </c>
      <c r="AJ49" s="112" t="s">
        <v>20</v>
      </c>
    </row>
    <row r="50" spans="1:36" s="52" customFormat="1" ht="15">
      <c r="A50" s="124">
        <v>17</v>
      </c>
      <c r="B50" s="120">
        <v>44140</v>
      </c>
      <c r="C50" s="113" t="s">
        <v>267</v>
      </c>
      <c r="D50" s="114" t="s">
        <v>18</v>
      </c>
      <c r="E50" s="124">
        <v>17</v>
      </c>
      <c r="F50" s="120">
        <v>44140</v>
      </c>
      <c r="G50" s="108" t="s">
        <v>20</v>
      </c>
      <c r="H50" s="112" t="s">
        <v>237</v>
      </c>
      <c r="I50" s="124">
        <v>17</v>
      </c>
      <c r="J50" s="120">
        <v>44140</v>
      </c>
      <c r="K50" s="108" t="s">
        <v>261</v>
      </c>
      <c r="L50" s="112" t="s">
        <v>26</v>
      </c>
      <c r="M50" s="124">
        <v>17</v>
      </c>
      <c r="N50" s="120">
        <v>44140</v>
      </c>
      <c r="O50" s="113" t="s">
        <v>20</v>
      </c>
      <c r="P50" s="114" t="s">
        <v>237</v>
      </c>
      <c r="Q50" s="124">
        <v>17</v>
      </c>
      <c r="R50" s="120">
        <v>44140</v>
      </c>
      <c r="S50" s="125" t="s">
        <v>149</v>
      </c>
      <c r="T50" s="125" t="s">
        <v>149</v>
      </c>
      <c r="U50" s="124">
        <v>17</v>
      </c>
      <c r="V50" s="120">
        <v>44140</v>
      </c>
      <c r="W50" s="113" t="s">
        <v>261</v>
      </c>
      <c r="X50" s="114" t="s">
        <v>26</v>
      </c>
      <c r="Y50" s="124">
        <v>17</v>
      </c>
      <c r="Z50" s="120">
        <v>44140</v>
      </c>
      <c r="AA50" s="113" t="s">
        <v>38</v>
      </c>
      <c r="AB50" s="114" t="s">
        <v>29</v>
      </c>
      <c r="AC50" s="124">
        <v>17</v>
      </c>
      <c r="AD50" s="120">
        <v>44140</v>
      </c>
      <c r="AE50" s="108" t="s">
        <v>267</v>
      </c>
      <c r="AF50" s="112" t="s">
        <v>18</v>
      </c>
      <c r="AG50" s="124">
        <v>17</v>
      </c>
      <c r="AH50" s="120">
        <v>44140</v>
      </c>
      <c r="AI50" s="108" t="s">
        <v>38</v>
      </c>
      <c r="AJ50" s="112" t="s">
        <v>29</v>
      </c>
    </row>
    <row r="51" spans="1:36" s="52" customFormat="1" ht="15">
      <c r="A51" s="124">
        <v>18</v>
      </c>
      <c r="B51" s="121">
        <v>44149</v>
      </c>
      <c r="C51" s="108" t="s">
        <v>18</v>
      </c>
      <c r="D51" s="112" t="s">
        <v>29</v>
      </c>
      <c r="E51" s="124">
        <v>18</v>
      </c>
      <c r="F51" s="121">
        <v>44149</v>
      </c>
      <c r="G51" s="108" t="s">
        <v>20</v>
      </c>
      <c r="H51" s="112" t="s">
        <v>267</v>
      </c>
      <c r="I51" s="124">
        <v>18</v>
      </c>
      <c r="J51" s="121">
        <v>44149</v>
      </c>
      <c r="K51" s="108" t="s">
        <v>261</v>
      </c>
      <c r="L51" s="112" t="s">
        <v>266</v>
      </c>
      <c r="M51" s="124">
        <v>18</v>
      </c>
      <c r="N51" s="121">
        <v>44149</v>
      </c>
      <c r="O51" s="113" t="s">
        <v>26</v>
      </c>
      <c r="P51" s="114" t="s">
        <v>237</v>
      </c>
      <c r="Q51" s="124">
        <v>18</v>
      </c>
      <c r="R51" s="121">
        <v>44149</v>
      </c>
      <c r="S51" s="113" t="s">
        <v>261</v>
      </c>
      <c r="T51" s="114" t="s">
        <v>266</v>
      </c>
      <c r="U51" s="124">
        <v>18</v>
      </c>
      <c r="V51" s="121">
        <v>44149</v>
      </c>
      <c r="W51" s="108" t="s">
        <v>26</v>
      </c>
      <c r="X51" s="112" t="s">
        <v>237</v>
      </c>
      <c r="Y51" s="124">
        <v>18</v>
      </c>
      <c r="Z51" s="121">
        <v>44149</v>
      </c>
      <c r="AA51" s="113" t="s">
        <v>18</v>
      </c>
      <c r="AB51" s="114" t="s">
        <v>29</v>
      </c>
      <c r="AC51" s="124">
        <v>18</v>
      </c>
      <c r="AD51" s="121">
        <v>44149</v>
      </c>
      <c r="AE51" s="113" t="s">
        <v>20</v>
      </c>
      <c r="AF51" s="114" t="s">
        <v>267</v>
      </c>
      <c r="AG51" s="124">
        <v>18</v>
      </c>
      <c r="AH51" s="121">
        <v>44149</v>
      </c>
      <c r="AI51" s="125" t="s">
        <v>149</v>
      </c>
      <c r="AJ51" s="125" t="s">
        <v>149</v>
      </c>
    </row>
    <row r="52" spans="1:36" s="52" customFormat="1">
      <c r="B52" s="5"/>
      <c r="C52" s="5"/>
      <c r="D52" s="5"/>
      <c r="E52" s="5"/>
      <c r="F52" s="19"/>
      <c r="G52" s="5"/>
      <c r="H52" s="5"/>
      <c r="I52" s="5"/>
    </row>
    <row r="53" spans="1:36" s="52" customFormat="1">
      <c r="B53" s="5"/>
      <c r="C53" s="5"/>
      <c r="D53" s="5"/>
      <c r="E53" s="5"/>
      <c r="F53" s="19"/>
      <c r="G53" s="5"/>
      <c r="H53" s="5"/>
      <c r="I53" s="5"/>
    </row>
    <row r="54" spans="1:36" s="52" customFormat="1">
      <c r="B54" s="5"/>
      <c r="C54" s="5"/>
      <c r="D54" s="5"/>
      <c r="E54" s="5"/>
      <c r="F54" s="19"/>
      <c r="G54" s="5"/>
      <c r="H54" s="5"/>
      <c r="I54" s="5"/>
    </row>
    <row r="55" spans="1:36" s="52" customFormat="1">
      <c r="B55" s="5"/>
      <c r="C55" s="5"/>
      <c r="D55" s="5"/>
      <c r="E55" s="5"/>
      <c r="F55" s="19"/>
      <c r="G55" s="5"/>
      <c r="H55" s="5"/>
      <c r="I55" s="5"/>
    </row>
    <row r="56" spans="1:36" s="52" customFormat="1">
      <c r="B56" s="5"/>
      <c r="C56" s="5"/>
      <c r="D56" s="5"/>
      <c r="E56" s="5"/>
      <c r="F56" s="19"/>
      <c r="G56" s="5"/>
      <c r="H56" s="5"/>
      <c r="I56" s="5"/>
    </row>
    <row r="57" spans="1:36" s="52" customFormat="1">
      <c r="B57" s="5"/>
      <c r="C57" s="5"/>
      <c r="D57" s="5"/>
      <c r="E57" s="5"/>
      <c r="F57" s="19"/>
      <c r="G57" s="5"/>
      <c r="H57" s="5"/>
      <c r="I57" s="5"/>
    </row>
    <row r="58" spans="1:36" s="52" customFormat="1">
      <c r="B58" s="91" t="s">
        <v>18</v>
      </c>
      <c r="C58" s="92" t="str">
        <f>IF(Spielprotokoll!$C$4&lt;&gt;"",VLOOKUP(Spielprotokoll!$H$5,Mannschaft1,3),"")</f>
        <v>Spielfrei</v>
      </c>
      <c r="D58" s="92" t="str">
        <f>IF(Spielprotokoll!$C$4&lt;&gt;"",VLOOKUP(Spielprotokoll!$H$5,Mannschaft1,4),"")</f>
        <v>Spielfrei</v>
      </c>
      <c r="E58" s="93">
        <f>IF(Spielprotokoll!$C$4&lt;&gt;"",VLOOKUP(Spielprotokoll!$H$5,Mannschaft1,2),"")</f>
        <v>43860</v>
      </c>
      <c r="F58" s="19"/>
      <c r="G58" s="5">
        <f>IFERROR(VLOOKUP(Spielprotokoll!$D9,Partie!$C$5:$I$13,5,FALSE),"")</f>
        <v>1052</v>
      </c>
      <c r="H58" s="5">
        <f>IFERROR(VLOOKUP(Spielprotokoll!$D9,Partie!$C$5:$I$13,6,FALSE),"")</f>
        <v>1007</v>
      </c>
      <c r="I58" s="5">
        <f>IFERROR(VLOOKUP(Spielprotokoll!$D9,Partie!$C$5:$I$13,7,FALSE),"")</f>
        <v>1053</v>
      </c>
    </row>
    <row r="59" spans="1:36" s="52" customFormat="1">
      <c r="B59" s="91" t="s">
        <v>20</v>
      </c>
      <c r="C59" s="92" t="str">
        <f>IF(Spielprotokoll!$C$4&lt;&gt;"",VLOOKUP(Spielprotokoll!$H$5,Mannschaft2,3),"")</f>
        <v>FRSCA 2</v>
      </c>
      <c r="D59" s="92" t="str">
        <f>IF(Spielprotokoll!$C$4&lt;&gt;"",VLOOKUP(Spielprotokoll!$H$5,Mannschaft2,4),"")</f>
        <v>FRSCA 3</v>
      </c>
      <c r="E59" s="93">
        <f>IF(Spielprotokoll!$C$4&lt;&gt;"",VLOOKUP(Spielprotokoll!$H$5,Mannschaft2,2),"")</f>
        <v>43860</v>
      </c>
      <c r="F59" s="19"/>
      <c r="G59" s="5">
        <f>IFERROR(VLOOKUP(Spielprotokoll!$H9,Partie!$C$5:$I$13,5,FALSE),"")</f>
        <v>1005</v>
      </c>
      <c r="H59" s="5">
        <f>IFERROR(VLOOKUP(Spielprotokoll!$H9,Partie!$C$5:$I$13,6,FALSE),"")</f>
        <v>1040</v>
      </c>
      <c r="I59" s="5">
        <f>IFERROR(VLOOKUP(Spielprotokoll!$H9,Partie!$C$5:$I$13,7,FALSE),"")</f>
        <v>1031</v>
      </c>
    </row>
    <row r="60" spans="1:36" s="52" customFormat="1">
      <c r="B60" s="91" t="s">
        <v>261</v>
      </c>
      <c r="C60" s="92" t="str">
        <f>IF(Spielprotokoll!$C$4&lt;&gt;"",VLOOKUP(Spielprotokoll!$H$5,Mannschaft3,3),"")</f>
        <v>FRSCA 2</v>
      </c>
      <c r="D60" s="92" t="str">
        <f>IF(Spielprotokoll!$C$4&lt;&gt;"",VLOOKUP(Spielprotokoll!$H$5,Mannschaft3,4),"")</f>
        <v>FRSCA 3</v>
      </c>
      <c r="E60" s="93">
        <f>IF(Spielprotokoll!$C$4&lt;&gt;"",VLOOKUP(Spielprotokoll!$H$5,Mannschaft3,2),"")</f>
        <v>43860</v>
      </c>
      <c r="F60" s="19"/>
      <c r="G60" s="5"/>
      <c r="H60" s="5"/>
      <c r="I60" s="5"/>
    </row>
    <row r="61" spans="1:36" s="52" customFormat="1">
      <c r="B61" s="91" t="s">
        <v>237</v>
      </c>
      <c r="C61" s="92" t="str">
        <f>IF(Spielprotokoll!$C$4&lt;&gt;"",VLOOKUP(Spielprotokoll!$H$5,Mannschaft4,3),"")</f>
        <v>SC147 2</v>
      </c>
      <c r="D61" s="92" t="str">
        <f>IF(Spielprotokoll!$C$4&lt;&gt;"",VLOOKUP(Spielprotokoll!$H$5,Mannschaft4,4),"")</f>
        <v>SC147 1</v>
      </c>
      <c r="E61" s="93">
        <f>IF(Spielprotokoll!$C$4&lt;&gt;"",VLOOKUP(Spielprotokoll!$H$5,Mannschaft4,2),"")</f>
        <v>43860</v>
      </c>
      <c r="F61" s="19"/>
      <c r="G61" s="5"/>
      <c r="H61" s="5"/>
      <c r="I61" s="5"/>
    </row>
    <row r="62" spans="1:36" s="52" customFormat="1">
      <c r="B62" s="91" t="s">
        <v>266</v>
      </c>
      <c r="C62" s="92" t="str">
        <f>IF(Spielprotokoll!$C$4&lt;&gt;"",VLOOKUP(Spielprotokoll!$H$5,Mannschaft5,3),"")</f>
        <v>SC147 2</v>
      </c>
      <c r="D62" s="92" t="str">
        <f>IF(Spielprotokoll!$C$4&lt;&gt;"",VLOOKUP(Spielprotokoll!$H$5,Mannschaft5,4),"")</f>
        <v>SC147 1</v>
      </c>
      <c r="E62" s="93">
        <f>IF(Spielprotokoll!$C$4&lt;&gt;"",VLOOKUP(Spielprotokoll!$H$5,Mannschaft5,2),"")</f>
        <v>43860</v>
      </c>
      <c r="F62" s="19"/>
      <c r="G62" s="5"/>
      <c r="H62" s="5"/>
      <c r="I62" s="5"/>
      <c r="X62" s="87"/>
      <c r="Y62" s="87"/>
      <c r="Z62" s="87"/>
      <c r="AA62" s="87"/>
      <c r="AB62" s="87"/>
      <c r="AC62" s="87"/>
      <c r="AD62" s="87"/>
      <c r="AE62" s="87"/>
      <c r="AF62" s="87"/>
      <c r="AG62" s="87"/>
    </row>
    <row r="63" spans="1:36" s="52" customFormat="1">
      <c r="B63" s="91" t="s">
        <v>26</v>
      </c>
      <c r="C63" s="92" t="str">
        <f>IF(Spielprotokoll!$C$4&lt;&gt;"",VLOOKUP(Spielprotokoll!$H$5,Mannschaft6,3),"")</f>
        <v>PBSSC 1</v>
      </c>
      <c r="D63" s="92" t="str">
        <f>IF(Spielprotokoll!$C$4&lt;&gt;"",VLOOKUP(Spielprotokoll!$H$5,Mannschaft6,4),"")</f>
        <v>PBSSC 2</v>
      </c>
      <c r="E63" s="93">
        <f>IF(Spielprotokoll!$C$4&lt;&gt;"",VLOOKUP(Spielprotokoll!$H$5,Mannschaft6,2),"")</f>
        <v>43860</v>
      </c>
      <c r="F63" s="19"/>
      <c r="G63" s="5"/>
      <c r="H63" s="5"/>
      <c r="I63" s="5"/>
      <c r="X63" s="87"/>
      <c r="Y63" s="87"/>
      <c r="Z63" s="87"/>
      <c r="AA63" s="87"/>
      <c r="AB63" s="87"/>
      <c r="AC63" s="87"/>
      <c r="AD63" s="87"/>
      <c r="AE63" s="87"/>
      <c r="AF63" s="87"/>
      <c r="AG63" s="87"/>
    </row>
    <row r="64" spans="1:36" s="52" customFormat="1" ht="15">
      <c r="B64" s="91" t="s">
        <v>29</v>
      </c>
      <c r="C64" s="92" t="str">
        <f>IF(Spielprotokoll!$C$4&lt;&gt;"",VLOOKUP(Spielprotokoll!$H$5,Mannschaft7,3),"")</f>
        <v>PBSSC 1</v>
      </c>
      <c r="D64" s="92" t="str">
        <f>IF(Spielprotokoll!$C$4&lt;&gt;"",VLOOKUP(Spielprotokoll!$H$5,Mannschaft7,4),"")</f>
        <v>PBSSC 2</v>
      </c>
      <c r="E64" s="93">
        <f>IF(Spielprotokoll!$C$4&lt;&gt;"",VLOOKUP(Spielprotokoll!$H$5,Mannschaft7,2),"")</f>
        <v>43860</v>
      </c>
      <c r="F64" s="19"/>
      <c r="G64" s="5"/>
      <c r="H64" s="5"/>
      <c r="I64" s="5"/>
      <c r="X64" s="87"/>
      <c r="Y64" s="88"/>
      <c r="Z64" s="88"/>
      <c r="AA64" s="89"/>
      <c r="AB64" s="88"/>
      <c r="AC64" s="88"/>
      <c r="AD64" s="88"/>
      <c r="AE64" s="89"/>
      <c r="AF64" s="88"/>
      <c r="AG64" s="88"/>
    </row>
    <row r="65" spans="2:33" s="52" customFormat="1" ht="15">
      <c r="B65" s="91" t="s">
        <v>267</v>
      </c>
      <c r="C65" s="92" t="str">
        <f>IF(Spielprotokoll!$C$4&lt;&gt;"",VLOOKUP(Spielprotokoll!$H$5,Mannschaft8,3),"")</f>
        <v>TRSCL 1</v>
      </c>
      <c r="D65" s="92" t="str">
        <f>IF(Spielprotokoll!$C$4&lt;&gt;"",VLOOKUP(Spielprotokoll!$H$5,Mannschaft8,4),"")</f>
        <v>PBSSC 3</v>
      </c>
      <c r="E65" s="93">
        <f>IF(Spielprotokoll!$C$4&lt;&gt;"",VLOOKUP(Spielprotokoll!$H$5,Mannschaft8,2),"")</f>
        <v>43860</v>
      </c>
      <c r="F65" s="19"/>
      <c r="G65" s="5" t="s">
        <v>266</v>
      </c>
      <c r="H65" s="5" t="str">
        <f>VLOOKUP(G65,B58:C66,2,FALSE)</f>
        <v>SC147 2</v>
      </c>
      <c r="I65" s="5"/>
      <c r="X65" s="87"/>
      <c r="Y65" s="88"/>
      <c r="Z65" s="88"/>
      <c r="AA65" s="89"/>
      <c r="AB65" s="88"/>
      <c r="AC65" s="88"/>
      <c r="AD65" s="88"/>
      <c r="AE65" s="89"/>
      <c r="AF65" s="88"/>
      <c r="AG65" s="88"/>
    </row>
    <row r="66" spans="2:33" s="52" customFormat="1" ht="15">
      <c r="B66" s="91" t="s">
        <v>38</v>
      </c>
      <c r="C66" s="92" t="str">
        <f>IF(Spielprotokoll!$C$4&lt;&gt;"",VLOOKUP(Spielprotokoll!$H$5,Mannschaft9,3),"")</f>
        <v>TRSCL 1</v>
      </c>
      <c r="D66" s="92" t="str">
        <f>IF(Spielprotokoll!$C$4&lt;&gt;"",VLOOKUP(Spielprotokoll!$H$5,Mannschaft9,4),"")</f>
        <v>PBSSC 3</v>
      </c>
      <c r="E66" s="93">
        <f>IF(Spielprotokoll!$C$4&lt;&gt;"",VLOOKUP(Spielprotokoll!$H$5,Mannschaft9,2),"")</f>
        <v>43860</v>
      </c>
      <c r="F66" s="19"/>
      <c r="G66" s="5"/>
      <c r="H66" s="5"/>
      <c r="I66" s="5"/>
      <c r="X66" s="87"/>
      <c r="Y66" s="88"/>
      <c r="Z66" s="88"/>
      <c r="AA66" s="89"/>
      <c r="AB66" s="88"/>
      <c r="AC66" s="88"/>
      <c r="AD66" s="88"/>
      <c r="AE66" s="89"/>
      <c r="AF66" s="88"/>
      <c r="AG66" s="88"/>
    </row>
    <row r="67" spans="2:33" s="52" customFormat="1" ht="15">
      <c r="B67" s="91"/>
      <c r="C67" s="92" t="e">
        <f>IF(Spielprotokoll!$C$4&lt;&gt;"",VLOOKUP(Spielprotokoll!$H$5,Mannschaft10,3),"")</f>
        <v>#N/A</v>
      </c>
      <c r="D67" s="92" t="e">
        <f>IF(Spielprotokoll!$C$4&lt;&gt;"",VLOOKUP(Spielprotokoll!$H$5,Mannschaft10,4),"")</f>
        <v>#N/A</v>
      </c>
      <c r="E67" s="93" t="e">
        <f>IF(Spielprotokoll!$C$4&lt;&gt;"",VLOOKUP(Spielprotokoll!$H$5,Mannschaft10,2),"")</f>
        <v>#N/A</v>
      </c>
      <c r="F67" s="19"/>
      <c r="G67" s="5"/>
      <c r="H67" s="5"/>
      <c r="I67" s="5"/>
      <c r="X67" s="87"/>
      <c r="Y67" s="88"/>
      <c r="Z67" s="88"/>
      <c r="AA67" s="89"/>
      <c r="AB67" s="88"/>
      <c r="AC67" s="88"/>
      <c r="AD67" s="88"/>
      <c r="AE67" s="89"/>
      <c r="AF67" s="88"/>
      <c r="AG67" s="88"/>
    </row>
    <row r="68" spans="2:33" s="5" customFormat="1" ht="15">
      <c r="B68" s="91"/>
      <c r="C68" s="92" t="e">
        <f>IF(Spielprotokoll!$C$4&lt;&gt;"",VLOOKUP(Spielprotokoll!$H$5,Mannschaft11,3),"")</f>
        <v>#N/A</v>
      </c>
      <c r="D68" s="92" t="e">
        <f>IF(Spielprotokoll!$C$4&lt;&gt;"",VLOOKUP(Spielprotokoll!$H$5,Mannschaft11,4),"")</f>
        <v>#N/A</v>
      </c>
      <c r="E68" s="93" t="e">
        <f>IF(Spielprotokoll!$C$4&lt;&gt;"",VLOOKUP(Spielprotokoll!$H$5,Mannschaft11,2),"")</f>
        <v>#N/A</v>
      </c>
      <c r="F68" s="19"/>
      <c r="X68" s="90"/>
      <c r="Y68" s="88"/>
      <c r="Z68" s="88"/>
      <c r="AA68" s="89"/>
      <c r="AB68" s="88"/>
      <c r="AC68" s="88"/>
      <c r="AD68" s="88"/>
      <c r="AE68" s="89"/>
      <c r="AF68" s="88"/>
      <c r="AG68" s="88"/>
    </row>
    <row r="69" spans="2:33" ht="15">
      <c r="X69" s="88"/>
      <c r="Y69" s="88"/>
      <c r="Z69" s="88"/>
      <c r="AA69" s="89"/>
      <c r="AB69" s="88"/>
      <c r="AC69" s="88"/>
      <c r="AD69" s="88"/>
      <c r="AE69" s="89"/>
      <c r="AF69" s="88"/>
      <c r="AG69" s="88"/>
    </row>
    <row r="70" spans="2:33" ht="15">
      <c r="X70" s="88"/>
      <c r="Y70" s="88"/>
      <c r="Z70" s="88"/>
      <c r="AA70" s="89"/>
      <c r="AB70" s="88"/>
      <c r="AC70" s="88"/>
      <c r="AD70" s="88"/>
      <c r="AE70" s="89"/>
      <c r="AF70" s="88"/>
      <c r="AG70" s="88"/>
    </row>
    <row r="71" spans="2:33" ht="15">
      <c r="B71" s="85" t="s">
        <v>190</v>
      </c>
      <c r="C71" s="86"/>
      <c r="D71" s="85" t="s">
        <v>191</v>
      </c>
      <c r="E71" s="86"/>
      <c r="F71" s="86"/>
      <c r="G71" s="86"/>
      <c r="H71" s="86"/>
      <c r="I71" s="86"/>
      <c r="J71" s="86"/>
      <c r="K71" s="86"/>
      <c r="L71" s="86"/>
      <c r="M71" s="86"/>
      <c r="N71" s="86"/>
      <c r="O71" s="86"/>
      <c r="X71" s="88"/>
      <c r="Y71" s="88"/>
      <c r="Z71" s="88"/>
      <c r="AA71" s="89"/>
      <c r="AB71" s="88"/>
      <c r="AC71" s="88"/>
      <c r="AD71" s="88"/>
      <c r="AE71" s="89"/>
      <c r="AF71" s="88"/>
      <c r="AG71" s="88"/>
    </row>
    <row r="72" spans="2:33" ht="15">
      <c r="B72" s="86"/>
      <c r="C72" s="86"/>
      <c r="D72" s="85" t="s">
        <v>194</v>
      </c>
      <c r="E72" s="86"/>
      <c r="F72" s="86"/>
      <c r="G72" s="86"/>
      <c r="H72" s="86"/>
      <c r="I72" s="86"/>
      <c r="J72" s="86"/>
      <c r="K72" s="86"/>
      <c r="L72" s="86"/>
      <c r="M72" s="86"/>
      <c r="N72" s="86"/>
      <c r="O72" s="86"/>
      <c r="X72" s="88"/>
      <c r="Y72" s="88"/>
      <c r="Z72" s="88"/>
      <c r="AA72" s="89"/>
      <c r="AB72" s="88"/>
      <c r="AC72" s="88"/>
      <c r="AD72" s="88"/>
      <c r="AE72" s="89"/>
      <c r="AF72" s="88"/>
      <c r="AG72" s="88"/>
    </row>
    <row r="73" spans="2:33" ht="15">
      <c r="B73" s="86"/>
      <c r="C73" s="86"/>
      <c r="D73" s="85" t="s">
        <v>192</v>
      </c>
      <c r="E73" s="86"/>
      <c r="F73" s="86"/>
      <c r="G73" s="86"/>
      <c r="H73" s="86"/>
      <c r="I73" s="86"/>
      <c r="J73" s="86"/>
      <c r="K73" s="86"/>
      <c r="L73" s="86"/>
      <c r="M73" s="86"/>
      <c r="N73" s="86"/>
      <c r="O73" s="86"/>
      <c r="X73" s="88"/>
      <c r="Y73" s="88"/>
      <c r="Z73" s="88"/>
      <c r="AA73" s="89"/>
      <c r="AB73" s="88"/>
      <c r="AC73" s="88"/>
      <c r="AD73" s="88"/>
      <c r="AE73" s="89"/>
      <c r="AF73" s="88"/>
      <c r="AG73" s="88"/>
    </row>
    <row r="74" spans="2:33" ht="15">
      <c r="B74" s="86"/>
      <c r="C74" s="86"/>
      <c r="D74" s="85" t="s">
        <v>193</v>
      </c>
      <c r="E74" s="86"/>
      <c r="F74" s="86"/>
      <c r="G74" s="86"/>
      <c r="H74" s="86"/>
      <c r="I74" s="86"/>
      <c r="J74" s="86"/>
      <c r="K74" s="86"/>
      <c r="L74" s="86"/>
      <c r="M74" s="86"/>
      <c r="N74" s="86"/>
      <c r="O74" s="86"/>
      <c r="X74" s="88"/>
      <c r="Y74" s="88"/>
      <c r="Z74" s="88"/>
      <c r="AA74" s="89"/>
      <c r="AB74" s="88"/>
      <c r="AC74" s="88"/>
      <c r="AD74" s="88"/>
      <c r="AE74" s="89"/>
      <c r="AF74" s="88"/>
      <c r="AG74" s="88"/>
    </row>
    <row r="75" spans="2:33" ht="15">
      <c r="B75" s="86"/>
      <c r="C75" s="86"/>
      <c r="D75" s="101" t="s">
        <v>195</v>
      </c>
      <c r="E75" s="86"/>
      <c r="F75" s="86"/>
      <c r="G75" s="86"/>
      <c r="H75" s="86"/>
      <c r="I75" s="86"/>
      <c r="J75" s="86"/>
      <c r="K75" s="86"/>
      <c r="L75" s="86"/>
      <c r="M75" s="86"/>
      <c r="N75" s="86"/>
      <c r="O75" s="86"/>
      <c r="X75" s="88"/>
      <c r="Y75" s="88"/>
      <c r="Z75" s="88"/>
      <c r="AA75" s="89"/>
      <c r="AB75" s="88"/>
      <c r="AC75" s="88"/>
      <c r="AD75" s="88"/>
      <c r="AE75" s="89"/>
      <c r="AF75" s="88"/>
      <c r="AG75" s="88"/>
    </row>
    <row r="76" spans="2:33" ht="15">
      <c r="X76" s="88"/>
      <c r="Y76" s="88"/>
      <c r="Z76" s="88"/>
      <c r="AA76" s="89"/>
      <c r="AB76" s="88"/>
      <c r="AC76" s="88"/>
      <c r="AD76" s="88"/>
      <c r="AE76" s="89"/>
      <c r="AF76" s="88"/>
      <c r="AG76" s="88"/>
    </row>
    <row r="77" spans="2:33" ht="15">
      <c r="X77" s="88"/>
      <c r="Y77" s="88"/>
      <c r="Z77" s="88"/>
      <c r="AA77" s="89"/>
      <c r="AB77" s="88"/>
      <c r="AC77" s="88"/>
      <c r="AD77" s="88"/>
      <c r="AE77" s="89"/>
      <c r="AF77" s="88"/>
      <c r="AG77" s="88"/>
    </row>
    <row r="78" spans="2:33" ht="15">
      <c r="X78" s="88"/>
      <c r="Y78" s="88"/>
      <c r="Z78" s="88"/>
      <c r="AA78" s="89"/>
      <c r="AB78" s="88"/>
      <c r="AC78" s="88"/>
      <c r="AD78" s="88"/>
      <c r="AE78" s="89"/>
      <c r="AF78" s="88"/>
      <c r="AG78" s="88"/>
    </row>
    <row r="79" spans="2:33">
      <c r="X79" s="88"/>
      <c r="Y79" s="88"/>
      <c r="Z79" s="88"/>
      <c r="AA79" s="88"/>
      <c r="AB79" s="88"/>
      <c r="AC79" s="88"/>
      <c r="AD79" s="88"/>
      <c r="AE79" s="88"/>
      <c r="AF79" s="88"/>
      <c r="AG79" s="88"/>
    </row>
  </sheetData>
  <mergeCells count="9">
    <mergeCell ref="AH31:AK31"/>
    <mergeCell ref="U31:X31"/>
    <mergeCell ref="Y31:AB31"/>
    <mergeCell ref="AC31:AF31"/>
    <mergeCell ref="A31:D31"/>
    <mergeCell ref="E31:H31"/>
    <mergeCell ref="I31:L31"/>
    <mergeCell ref="M31:P31"/>
    <mergeCell ref="R31:T31"/>
  </mergeCells>
  <phoneticPr fontId="16" type="noConversion"/>
  <pageMargins left="0.78740157499999996" right="0.78740157499999996" top="0.984251969" bottom="0.984251969" header="0.4921259845" footer="0.4921259845"/>
  <pageSetup paperSize="9" orientation="portrait" r:id="rId1"/>
  <headerFooter alignWithMargins="0"/>
  <customProperties>
    <customPr name="ActiveCell" r:id="rId2"/>
  </customProperties>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36</vt:i4>
      </vt:variant>
    </vt:vector>
  </HeadingPairs>
  <TitlesOfParts>
    <vt:vector size="39" baseType="lpstr">
      <vt:lpstr>Spielprotokoll</vt:lpstr>
      <vt:lpstr>Spielerliste</vt:lpstr>
      <vt:lpstr>Partie</vt:lpstr>
      <vt:lpstr>_SC1471</vt:lpstr>
      <vt:lpstr>_SC1472</vt:lpstr>
      <vt:lpstr>Spielprotokoll!Druckbereich</vt:lpstr>
      <vt:lpstr>Spielerliste!Drucktitel</vt:lpstr>
      <vt:lpstr>ErgebnisFelder</vt:lpstr>
      <vt:lpstr>FRSCA1</vt:lpstr>
      <vt:lpstr>FRSCA2</vt:lpstr>
      <vt:lpstr>FRSCA3</vt:lpstr>
      <vt:lpstr>Lizenz_nr</vt:lpstr>
      <vt:lpstr>LIZENZ_NR_FRSCA</vt:lpstr>
      <vt:lpstr>LIZENZ_NR_PBSSC</vt:lpstr>
      <vt:lpstr>LIZENZ_NR_SC147</vt:lpstr>
      <vt:lpstr>LIZENZ_NR_TRSCL</vt:lpstr>
      <vt:lpstr>LizenzFelder</vt:lpstr>
      <vt:lpstr>Lizenzfelder_Ausw</vt:lpstr>
      <vt:lpstr>Lizenzfelder_Home</vt:lpstr>
      <vt:lpstr>Mannschaft1</vt:lpstr>
      <vt:lpstr>Mannschaft10</vt:lpstr>
      <vt:lpstr>Mannschaft11</vt:lpstr>
      <vt:lpstr>Mannschaft2</vt:lpstr>
      <vt:lpstr>Mannschaft3</vt:lpstr>
      <vt:lpstr>Mannschaft4</vt:lpstr>
      <vt:lpstr>Mannschaft5</vt:lpstr>
      <vt:lpstr>Mannschaft6</vt:lpstr>
      <vt:lpstr>Mannschaft7</vt:lpstr>
      <vt:lpstr>Mannschaft8</vt:lpstr>
      <vt:lpstr>Mannschaft9</vt:lpstr>
      <vt:lpstr>Mannschaften</vt:lpstr>
      <vt:lpstr>PBSSC1</vt:lpstr>
      <vt:lpstr>PBSSC2</vt:lpstr>
      <vt:lpstr>PBSSC3</vt:lpstr>
      <vt:lpstr>Runden</vt:lpstr>
      <vt:lpstr>Spieler</vt:lpstr>
      <vt:lpstr>Spielfrei</vt:lpstr>
      <vt:lpstr>TRSCL1</vt:lpstr>
      <vt:lpstr>TRSCL2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Spielprotokoll</dc:title>
  <dc:creator>Markus Bröll</dc:creator>
  <cp:keywords>Snooker Mannschaftsliga</cp:keywords>
  <cp:lastModifiedBy>SPALT Christian</cp:lastModifiedBy>
  <cp:lastPrinted>2020-01-30T07:03:27Z</cp:lastPrinted>
  <dcterms:created xsi:type="dcterms:W3CDTF">2011-04-23T05:40:44Z</dcterms:created>
  <dcterms:modified xsi:type="dcterms:W3CDTF">2020-01-30T15:47:48Z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d7a13ea-b383-4780-b418-245310029722_Enabled">
    <vt:lpwstr>True</vt:lpwstr>
  </property>
  <property fmtid="{D5CDD505-2E9C-101B-9397-08002B2CF9AE}" pid="3" name="MSIP_Label_8d7a13ea-b383-4780-b418-245310029722_SiteId">
    <vt:lpwstr>73994ef1-7e27-447e-9989-2b1e5b14a17c</vt:lpwstr>
  </property>
  <property fmtid="{D5CDD505-2E9C-101B-9397-08002B2CF9AE}" pid="4" name="MSIP_Label_8d7a13ea-b383-4780-b418-245310029722_Owner">
    <vt:lpwstr>christian.spalt@raiba.at</vt:lpwstr>
  </property>
  <property fmtid="{D5CDD505-2E9C-101B-9397-08002B2CF9AE}" pid="5" name="MSIP_Label_8d7a13ea-b383-4780-b418-245310029722_SetDate">
    <vt:lpwstr>2020-01-30T15:45:17.9354080Z</vt:lpwstr>
  </property>
  <property fmtid="{D5CDD505-2E9C-101B-9397-08002B2CF9AE}" pid="6" name="MSIP_Label_8d7a13ea-b383-4780-b418-245310029722_Name">
    <vt:lpwstr>Öffentlich 37461 VLBG</vt:lpwstr>
  </property>
  <property fmtid="{D5CDD505-2E9C-101B-9397-08002B2CF9AE}" pid="7" name="MSIP_Label_8d7a13ea-b383-4780-b418-245310029722_Application">
    <vt:lpwstr>Microsoft Azure Information Protection</vt:lpwstr>
  </property>
  <property fmtid="{D5CDD505-2E9C-101B-9397-08002B2CF9AE}" pid="8" name="MSIP_Label_8d7a13ea-b383-4780-b418-245310029722_ActionId">
    <vt:lpwstr>56d8a119-bff0-4705-8d54-30bcbd3e1cef</vt:lpwstr>
  </property>
  <property fmtid="{D5CDD505-2E9C-101B-9397-08002B2CF9AE}" pid="9" name="MSIP_Label_8d7a13ea-b383-4780-b418-245310029722_Extended_MSFT_Method">
    <vt:lpwstr>Manual</vt:lpwstr>
  </property>
  <property fmtid="{D5CDD505-2E9C-101B-9397-08002B2CF9AE}" pid="10" name="Sensitivity">
    <vt:lpwstr>Öffentlich 37461 VLBG</vt:lpwstr>
  </property>
</Properties>
</file>